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стр1!$A$1:$DA$74</definedName>
    <definedName name="_xlnm.Print_Area" localSheetId="1">стр2!$A$1:$CG$54</definedName>
  </definedNames>
  <calcPr calcId="124519"/>
</workbook>
</file>

<file path=xl/calcChain.xml><?xml version="1.0" encoding="utf-8"?>
<calcChain xmlns="http://schemas.openxmlformats.org/spreadsheetml/2006/main">
  <c r="BW28" i="2"/>
  <c r="BW42"/>
  <c r="BW45"/>
  <c r="BW46"/>
  <c r="CH46"/>
  <c r="CH37"/>
  <c r="BW37"/>
  <c r="BW49"/>
  <c r="BW50"/>
  <c r="BW48"/>
  <c r="BW35"/>
  <c r="BW15"/>
  <c r="BW10"/>
  <c r="BX72" i="1"/>
  <c r="CY72" s="1"/>
  <c r="BX15"/>
  <c r="CF56"/>
  <c r="CF57"/>
  <c r="BX56"/>
  <c r="BX57"/>
  <c r="CY57" s="1"/>
  <c r="CF58"/>
  <c r="CY58"/>
  <c r="CY56"/>
  <c r="BX70"/>
  <c r="BX73"/>
  <c r="BX63"/>
  <c r="CF31"/>
  <c r="CF38"/>
  <c r="CF37"/>
  <c r="CF36"/>
  <c r="CF43"/>
  <c r="CF47"/>
  <c r="CF51"/>
  <c r="CF67"/>
  <c r="CF71"/>
  <c r="BX62"/>
  <c r="CY74"/>
  <c r="CY73"/>
  <c r="BX33"/>
  <c r="CY35"/>
  <c r="CF35"/>
  <c r="BW47" i="2"/>
  <c r="BW44"/>
  <c r="BW19"/>
  <c r="BW26"/>
  <c r="BW27"/>
  <c r="BW29"/>
  <c r="BW30"/>
  <c r="BW33"/>
  <c r="BX43" i="1"/>
  <c r="CF53"/>
  <c r="CY69"/>
  <c r="BX68"/>
  <c r="BB68"/>
  <c r="BW11" i="2"/>
  <c r="BW12"/>
  <c r="BW16"/>
  <c r="CH44"/>
  <c r="CH28"/>
  <c r="BW20"/>
  <c r="BW18"/>
  <c r="BW14"/>
  <c r="BX27" i="1"/>
  <c r="BX38"/>
  <c r="BX37" s="1"/>
  <c r="BX47"/>
  <c r="BX67"/>
  <c r="CF55"/>
  <c r="CF61"/>
  <c r="CF66"/>
  <c r="BX19"/>
  <c r="CF19" s="1"/>
  <c r="BX24"/>
  <c r="CF24" s="1"/>
  <c r="CF26"/>
  <c r="CF25"/>
  <c r="BW51" i="2"/>
  <c r="BW43"/>
  <c r="BW40"/>
  <c r="BW39"/>
  <c r="BW38"/>
  <c r="BW36"/>
  <c r="BW34"/>
  <c r="BW32"/>
  <c r="BW31"/>
  <c r="BW23"/>
  <c r="BW21"/>
  <c r="BW17"/>
  <c r="BW13"/>
  <c r="AT7"/>
  <c r="BC31" i="4" s="1"/>
  <c r="CH51" i="2"/>
  <c r="CF33" i="1"/>
  <c r="CY22"/>
  <c r="CF22"/>
  <c r="CY23"/>
  <c r="CF23"/>
  <c r="CH23" i="2"/>
  <c r="BW8"/>
  <c r="CY21" i="1"/>
  <c r="CF21"/>
  <c r="BK7" i="2"/>
  <c r="BY28" i="4"/>
  <c r="BY5" s="1"/>
  <c r="CH25" i="2"/>
  <c r="BW41"/>
  <c r="CH39"/>
  <c r="CH17"/>
  <c r="BX54" i="1"/>
  <c r="CF29"/>
  <c r="BW22" i="2"/>
  <c r="CF34" i="1"/>
  <c r="CF30"/>
  <c r="CF39"/>
  <c r="BB70"/>
  <c r="CF70" s="1"/>
  <c r="BB65"/>
  <c r="CF65" s="1"/>
  <c r="BB54"/>
  <c r="BB52"/>
  <c r="BB51" s="1"/>
  <c r="BB60"/>
  <c r="BB32"/>
  <c r="BB31" s="1"/>
  <c r="BX52"/>
  <c r="BX60"/>
  <c r="CH43" i="2"/>
  <c r="CH47"/>
  <c r="CH41"/>
  <c r="CH49"/>
  <c r="CH33"/>
  <c r="CH19"/>
  <c r="CH21"/>
  <c r="CH20"/>
  <c r="CH27"/>
  <c r="CH12"/>
  <c r="CY45" i="1"/>
  <c r="CF45"/>
  <c r="CH13" i="2"/>
  <c r="BB18" i="1"/>
  <c r="BB17" s="1"/>
  <c r="BB37"/>
  <c r="BB42"/>
  <c r="BB41" s="1"/>
  <c r="BB36" s="1"/>
  <c r="BB46"/>
  <c r="CH40" i="2"/>
  <c r="CH48"/>
  <c r="CY53" i="1"/>
  <c r="CY55"/>
  <c r="CH32" i="2"/>
  <c r="CF20" i="1"/>
  <c r="CF49"/>
  <c r="CF48"/>
  <c r="CF28"/>
  <c r="CY15"/>
  <c r="CY20"/>
  <c r="CY34"/>
  <c r="CY39"/>
  <c r="CY40"/>
  <c r="CY44"/>
  <c r="CY48"/>
  <c r="CY49"/>
  <c r="CY61"/>
  <c r="BX64"/>
  <c r="CY66"/>
  <c r="CY71"/>
  <c r="CF40"/>
  <c r="CF44"/>
  <c r="CH9" i="2"/>
  <c r="CH10"/>
  <c r="CH11"/>
  <c r="CH16"/>
  <c r="CH18"/>
  <c r="CH22"/>
  <c r="CH24"/>
  <c r="CH26"/>
  <c r="CH31"/>
  <c r="CH38"/>
  <c r="CH42"/>
  <c r="CH45"/>
  <c r="CH15"/>
  <c r="CH50"/>
  <c r="CH30"/>
  <c r="CH14"/>
  <c r="CH29"/>
  <c r="BX32" i="1"/>
  <c r="BX31" s="1"/>
  <c r="CY33"/>
  <c r="CY70" l="1"/>
  <c r="BX51"/>
  <c r="CY47"/>
  <c r="BX46"/>
  <c r="CY46" s="1"/>
  <c r="BW7" i="2"/>
  <c r="BX18" i="1"/>
  <c r="CY18" s="1"/>
  <c r="BB50"/>
  <c r="CF52"/>
  <c r="CY52"/>
  <c r="BB64"/>
  <c r="CY64" s="1"/>
  <c r="CF46"/>
  <c r="CF54"/>
  <c r="CY68"/>
  <c r="CF60"/>
  <c r="BX42"/>
  <c r="CF42" s="1"/>
  <c r="CY32"/>
  <c r="BX50"/>
  <c r="CF50" s="1"/>
  <c r="CY51"/>
  <c r="BB67"/>
  <c r="CY54"/>
  <c r="CY60"/>
  <c r="BB59"/>
  <c r="CY65"/>
  <c r="CF64"/>
  <c r="BX59"/>
  <c r="CY59" s="1"/>
  <c r="CH7" i="2"/>
  <c r="CY43" i="1"/>
  <c r="CY38"/>
  <c r="CY37"/>
  <c r="CY31"/>
  <c r="CF32"/>
  <c r="CF27"/>
  <c r="CY19"/>
  <c r="CY50" l="1"/>
  <c r="BX17"/>
  <c r="CF18"/>
  <c r="DL18"/>
  <c r="CY42"/>
  <c r="BX41"/>
  <c r="CF41" s="1"/>
  <c r="CF59"/>
  <c r="CY67"/>
  <c r="BB63"/>
  <c r="BB62" s="1"/>
  <c r="BB15"/>
  <c r="CY63"/>
  <c r="CF17"/>
  <c r="CY17"/>
  <c r="BX36" l="1"/>
  <c r="CY41"/>
  <c r="CF63"/>
  <c r="CY16"/>
  <c r="BB14"/>
  <c r="CY62"/>
  <c r="CF62"/>
  <c r="CY36" l="1"/>
  <c r="IV36" s="1"/>
  <c r="BC29" i="4"/>
  <c r="BC28" s="1"/>
  <c r="AT53" i="2"/>
  <c r="CF15" i="1"/>
  <c r="BX14"/>
  <c r="CY14" s="1"/>
  <c r="BK53" i="2" l="1"/>
  <c r="CH53" s="1"/>
  <c r="CF14" i="1"/>
  <c r="BC5" i="4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<sst xmlns="http://schemas.openxmlformats.org/spreadsheetml/2006/main" count="510" uniqueCount="280">
  <si>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</si>
  <si>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</si>
  <si>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</si>
  <si>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</si>
  <si>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</si>
  <si>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</si>
  <si>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</si>
  <si>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</si>
  <si>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</si>
  <si>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</si>
  <si>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</si>
  <si>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</si>
  <si>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</si>
  <si>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</si>
  <si>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</si>
  <si>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</si>
  <si>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</si>
  <si>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</si>
  <si>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</si>
  <si>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</si>
  <si>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</si>
  <si>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</si>
  <si>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</si>
  <si>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</si>
  <si>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</si>
  <si>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</si>
  <si>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</si>
  <si>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</si>
  <si>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</si>
  <si>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</si>
  <si>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</si>
  <si>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</si>
  <si>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</si>
  <si>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</si>
  <si>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</si>
  <si>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</si>
  <si>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</si>
  <si>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</si>
  <si>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</si>
  <si>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</si>
  <si>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</si>
  <si>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</si>
  <si>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</si>
  <si>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</si>
  <si>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</si>
  <si>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</si>
  <si>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</si>
  <si>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</si>
  <si>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</si>
  <si>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</si>
  <si>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</si>
  <si>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</si>
  <si>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</si>
  <si>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</si>
  <si>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</si>
  <si>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</si>
  <si>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</si>
  <si>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</si>
  <si>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</si>
  <si>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</si>
  <si>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</si>
  <si>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</si>
  <si>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</si>
  <si>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</si>
  <si>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</si>
  <si>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</si>
  <si>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</si>
  <si>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</si>
  <si>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</si>
  <si>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</si>
  <si>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</si>
  <si>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</si>
  <si>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</si>
  <si>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</si>
  <si>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</si>
  <si>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</si>
  <si>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</si>
  <si>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</si>
  <si>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</si>
  <si>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</si>
  <si>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</si>
  <si>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</si>
  <si>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</si>
  <si>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</si>
  <si>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</si>
  <si>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</si>
  <si>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</si>
  <si>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</si>
  <si>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</si>
  <si>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</si>
  <si>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</si>
  <si>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</si>
  <si>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</si>
  <si>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</si>
  <si>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</si>
  <si>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</si>
  <si>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</si>
  <si>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</si>
  <si>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</si>
  <si>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</si>
  <si>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</si>
  <si>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</si>
  <si>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</si>
  <si>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</si>
  <si>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</si>
  <si>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</si>
  <si>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</si>
  <si>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</si>
  <si>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</si>
  <si>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</si>
  <si>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</si>
  <si>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</si>
  <si>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</si>
  <si>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</si>
  <si>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</si>
  <si>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</si>
  <si>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</si>
  <si>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</si>
  <si>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</si>
  <si>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</si>
  <si>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</si>
  <si>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</si>
  <si>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</si>
  <si>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</si>
  <si>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</si>
  <si>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</si>
  <si>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</si>
  <si>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</si>
  <si>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</si>
  <si>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</si>
  <si>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</si>
  <si>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</si>
  <si>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</si>
  <si>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</si>
  <si>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</si>
  <si>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</si>
  <si>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</si>
  <si>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</si>
  <si>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</si>
  <si>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</si>
  <si>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</si>
  <si>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</si>
  <si>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</si>
  <si>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</si>
  <si>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</si>
  <si>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</si>
  <si>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</si>
  <si>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</si>
  <si>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</si>
  <si>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</si>
  <si>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</si>
  <si>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</si>
  <si>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</si>
  <si>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</si>
  <si>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</si>
  <si>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</si>
  <si>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</si>
  <si>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</si>
  <si>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</si>
  <si>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</si>
  <si>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</si>
  <si>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</si>
  <si>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</si>
  <si>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</si>
  <si>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</si>
  <si>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</si>
  <si>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</si>
  <si>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</si>
  <si>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</si>
  <si>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</si>
  <si>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</si>
  <si>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</si>
  <si>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</si>
  <si>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</si>
  <si>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</si>
  <si>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</si>
  <si>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</si>
  <si>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</si>
  <si>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</si>
  <si>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</si>
  <si>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</si>
  <si>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</si>
  <si>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</si>
  <si>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</si>
  <si>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</si>
  <si>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</si>
  <si>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</si>
  <si>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</si>
  <si>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</si>
  <si>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</si>
  <si>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</si>
  <si>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</si>
  <si>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</si>
  <si>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</si>
  <si>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</si>
  <si>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</si>
  <si>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</si>
  <si>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</si>
  <si>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</si>
  <si>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</si>
  <si>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</si>
  <si>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</si>
  <si>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</si>
  <si>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</si>
  <si>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</si>
  <si>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</si>
  <si>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</si>
  <si>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</si>
  <si>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</si>
  <si>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</si>
  <si>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</si>
  <si>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</si>
  <si>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</si>
  <si>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</si>
  <si>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</si>
  <si>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</si>
  <si>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</si>
  <si>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</si>
  <si>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</si>
  <si>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</si>
  <si>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</si>
  <si>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</si>
  <si>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</si>
  <si>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</si>
  <si>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</si>
  <si>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</si>
  <si>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</si>
  <si>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</si>
  <si>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</si>
  <si>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</si>
  <si>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</si>
  <si>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</si>
  <si>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</si>
  <si>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</si>
  <si>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</si>
  <si>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</si>
  <si>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</si>
  <si>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</si>
  <si>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</si>
  <si>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</si>
  <si>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</si>
  <si>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</si>
  <si>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</si>
  <si>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</si>
  <si>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</si>
  <si>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</si>
  <si>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</si>
  <si>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</si>
  <si>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</si>
  <si>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</si>
  <si>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</si>
  <si>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</si>
  <si>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</si>
  <si>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</si>
  <si>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</si>
  <si>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</si>
  <si>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</si>
  <si>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</si>
  <si>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мая</t>
  </si>
  <si>
    <t>01.05.2017</t>
  </si>
  <si>
    <t>03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</si>
  <si>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</si>
  <si>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</si>
  <si>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</si>
  <si>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</si>
  <si>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161 1 16 30000 00 0000 140</t>
  </si>
  <si>
    <t>161 1 16 33050 10 0000 140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</si>
  <si>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</si>
  <si>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</si>
  <si>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</si>
  <si>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</si>
  <si>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</si>
  <si>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</si>
  <si>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</si>
  <si>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</si>
  <si>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</si>
  <si>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</si>
  <si>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</si>
  <si>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</si>
  <si>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951 0705 0720028100 244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</si>
</sst>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zoomScaleSheetLayoutView="100" workbookViewId="0">
      <selection activeCell="BX15" sqref="BX15:CE16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28" t="s">
        <v>203</v>
      </c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</row>
    <row r="3" spans="1:103" s="2" customFormat="1" ht="15" customHeight="1">
      <c r="T3" s="3" t="s">
        <v>175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3" t="s">
        <v>176</v>
      </c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28" t="s">
        <v>163</v>
      </c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H4" s="124" t="s">
        <v>177</v>
      </c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174</v>
      </c>
      <c r="AC5" s="2"/>
      <c r="AD5" s="2"/>
      <c r="AE5" s="2"/>
      <c r="AF5" s="2"/>
      <c r="AG5" s="2"/>
      <c r="AH5" s="2"/>
      <c r="AI5" s="2"/>
      <c r="AJ5" s="2"/>
      <c r="AK5" s="129" t="s">
        <v>178</v>
      </c>
      <c r="AL5" s="129"/>
      <c r="AM5" s="129"/>
      <c r="AN5" s="129"/>
      <c r="AO5" s="129"/>
      <c r="AP5" s="129"/>
      <c r="AQ5" s="129"/>
      <c r="AR5" s="126" t="s">
        <v>258</v>
      </c>
      <c r="AS5" s="126"/>
      <c r="AT5" s="126"/>
      <c r="AU5" s="126"/>
      <c r="AV5" s="126"/>
      <c r="AW5" s="126"/>
      <c r="AX5" s="126"/>
      <c r="AY5" s="126"/>
      <c r="AZ5" s="126"/>
      <c r="BA5" s="126"/>
      <c r="BB5" s="12" t="s">
        <v>229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0">
        <v>20</v>
      </c>
      <c r="BQ5" s="120"/>
      <c r="BR5" s="120"/>
      <c r="BS5" s="120"/>
      <c r="BT5" s="127"/>
      <c r="BU5" s="127"/>
      <c r="BV5" s="127"/>
      <c r="BW5" s="2" t="s">
        <v>179</v>
      </c>
      <c r="BX5" s="2"/>
      <c r="BY5" s="2"/>
      <c r="BZ5" s="2"/>
      <c r="CA5" s="2"/>
      <c r="CB5" s="2"/>
      <c r="CC5" s="2"/>
      <c r="CD5" s="2"/>
      <c r="CE5" s="2"/>
      <c r="CF5" s="13" t="s">
        <v>180</v>
      </c>
      <c r="CG5" s="2"/>
      <c r="CH5" s="125" t="s">
        <v>259</v>
      </c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</row>
    <row r="6" spans="1:103" s="5" customFormat="1" ht="14.25" customHeight="1">
      <c r="A6" s="2" t="s">
        <v>181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182</v>
      </c>
      <c r="CG6" s="2"/>
      <c r="CH6" s="125" t="s">
        <v>183</v>
      </c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</row>
    <row r="7" spans="1:103" s="5" customFormat="1" ht="12.75" customHeight="1">
      <c r="A7" s="2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6" t="s">
        <v>185</v>
      </c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2"/>
      <c r="CA7" s="2"/>
      <c r="CB7" s="2"/>
      <c r="CC7" s="2"/>
      <c r="CD7" s="2"/>
      <c r="CE7" s="2"/>
      <c r="CF7" s="13" t="s">
        <v>186</v>
      </c>
      <c r="CG7" s="2"/>
      <c r="CH7" s="125" t="s">
        <v>187</v>
      </c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</row>
    <row r="8" spans="1:103" s="5" customFormat="1" ht="15" customHeight="1">
      <c r="A8" s="120" t="s">
        <v>144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1" t="s">
        <v>145</v>
      </c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2"/>
      <c r="CA8" s="2"/>
      <c r="CB8" s="2"/>
      <c r="CC8" s="130" t="s">
        <v>97</v>
      </c>
      <c r="CD8" s="130"/>
      <c r="CE8" s="130"/>
      <c r="CF8" s="130"/>
      <c r="CG8" s="2"/>
      <c r="CH8" s="125" t="s">
        <v>96</v>
      </c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</row>
    <row r="9" spans="1:103" s="5" customFormat="1" ht="15" customHeight="1">
      <c r="A9" s="132" t="s">
        <v>210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</row>
    <row r="10" spans="1:103" s="5" customFormat="1" ht="15" customHeight="1">
      <c r="A10" s="2" t="s">
        <v>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2" t="s">
        <v>147</v>
      </c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</row>
    <row r="11" spans="1:103" ht="20.100000000000001" customHeight="1">
      <c r="A11" s="131" t="s">
        <v>148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</row>
    <row r="12" spans="1:103" ht="42.75" customHeight="1">
      <c r="A12" s="102" t="s">
        <v>149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19" t="s">
        <v>150</v>
      </c>
      <c r="AG12" s="119"/>
      <c r="AH12" s="119"/>
      <c r="AI12" s="119"/>
      <c r="AJ12" s="119"/>
      <c r="AK12" s="119"/>
      <c r="AL12" s="102" t="s">
        <v>173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 t="s">
        <v>151</v>
      </c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 t="s">
        <v>152</v>
      </c>
      <c r="BY12" s="102"/>
      <c r="BZ12" s="102"/>
      <c r="CA12" s="102"/>
      <c r="CB12" s="102"/>
      <c r="CC12" s="102"/>
      <c r="CD12" s="102"/>
      <c r="CE12" s="102"/>
      <c r="CF12" s="102" t="s">
        <v>153</v>
      </c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</row>
    <row r="13" spans="1:103">
      <c r="A13" s="103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>
        <v>2</v>
      </c>
      <c r="AG13" s="103"/>
      <c r="AH13" s="103"/>
      <c r="AI13" s="103"/>
      <c r="AJ13" s="103"/>
      <c r="AK13" s="103"/>
      <c r="AL13" s="103">
        <v>3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>
        <v>4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2">
        <v>5</v>
      </c>
      <c r="BY13" s="102"/>
      <c r="BZ13" s="102"/>
      <c r="CA13" s="102"/>
      <c r="CB13" s="102"/>
      <c r="CC13" s="102"/>
      <c r="CD13" s="102"/>
      <c r="CE13" s="102"/>
      <c r="CF13" s="102">
        <v>6</v>
      </c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</row>
    <row r="14" spans="1:103" ht="15.75" customHeight="1">
      <c r="A14" s="74" t="s">
        <v>211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104" t="s">
        <v>154</v>
      </c>
      <c r="AG14" s="104"/>
      <c r="AH14" s="104"/>
      <c r="AI14" s="104"/>
      <c r="AJ14" s="104"/>
      <c r="AK14" s="104"/>
      <c r="AL14" s="46" t="s">
        <v>58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62">
        <f>BB15+BB62</f>
        <v>21240300</v>
      </c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55">
        <f>BX15+BX62</f>
        <v>7213650.6399999997</v>
      </c>
      <c r="BY14" s="55"/>
      <c r="BZ14" s="55"/>
      <c r="CA14" s="55"/>
      <c r="CB14" s="55"/>
      <c r="CC14" s="55"/>
      <c r="CD14" s="55"/>
      <c r="CE14" s="55"/>
      <c r="CF14" s="55">
        <f>BB14-BX14</f>
        <v>14026649.359999999</v>
      </c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1">
        <f>BX14/BB14*100</f>
        <v>33.96209394405917</v>
      </c>
    </row>
    <row r="15" spans="1:103" ht="12.75" customHeight="1">
      <c r="A15" s="106" t="s">
        <v>155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 t="s">
        <v>154</v>
      </c>
      <c r="AG15" s="108"/>
      <c r="AH15" s="108"/>
      <c r="AI15" s="108"/>
      <c r="AJ15" s="108"/>
      <c r="AK15" s="109"/>
      <c r="AL15" s="107" t="s">
        <v>157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113">
        <f>BB17+BB31++BB36+BB50+BB59</f>
        <v>20720100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96">
        <f>BX17+BX31+BX36+BX50+BX59+BX56</f>
        <v>7073396.3599999994</v>
      </c>
      <c r="BY15" s="97"/>
      <c r="BZ15" s="97"/>
      <c r="CA15" s="97"/>
      <c r="CB15" s="97"/>
      <c r="CC15" s="97"/>
      <c r="CD15" s="97"/>
      <c r="CE15" s="98"/>
      <c r="CF15" s="96">
        <f>BB15-BX15</f>
        <v>13646703.640000001</v>
      </c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  <c r="CY15" s="1" t="e">
        <f>#REF!/#REF!*100</f>
        <v>#REF!</v>
      </c>
    </row>
    <row r="16" spans="1:103" s="19" customFormat="1" ht="12" customHeight="1">
      <c r="A16" s="105" t="s">
        <v>156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10"/>
      <c r="AG16" s="111"/>
      <c r="AH16" s="111"/>
      <c r="AI16" s="111"/>
      <c r="AJ16" s="111"/>
      <c r="AK16" s="112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6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99"/>
      <c r="BY16" s="100"/>
      <c r="BZ16" s="100"/>
      <c r="CA16" s="100"/>
      <c r="CB16" s="100"/>
      <c r="CC16" s="100"/>
      <c r="CD16" s="100"/>
      <c r="CE16" s="101"/>
      <c r="CF16" s="99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1"/>
      <c r="CY16" s="1">
        <f>BX15/BB15*100</f>
        <v>34.137848562506932</v>
      </c>
    </row>
    <row r="17" spans="1:116" s="19" customFormat="1" ht="16.5" customHeight="1">
      <c r="A17" s="74" t="s">
        <v>158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46" t="s">
        <v>154</v>
      </c>
      <c r="AG17" s="46"/>
      <c r="AH17" s="46"/>
      <c r="AI17" s="46"/>
      <c r="AJ17" s="46"/>
      <c r="AK17" s="46"/>
      <c r="AL17" s="46" t="s">
        <v>25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62">
        <f>BB18</f>
        <v>5924000</v>
      </c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55">
        <f>BX18</f>
        <v>1735805.02</v>
      </c>
      <c r="BY17" s="55"/>
      <c r="BZ17" s="55"/>
      <c r="CA17" s="55"/>
      <c r="CB17" s="55"/>
      <c r="CC17" s="55"/>
      <c r="CD17" s="55"/>
      <c r="CE17" s="55"/>
      <c r="CF17" s="55">
        <f>BB17-BX17</f>
        <v>4188194.98</v>
      </c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1">
        <f t="shared" ref="CY17:CY23" si="0">BX17/BB17*100</f>
        <v>29.301232613099259</v>
      </c>
    </row>
    <row r="18" spans="1:116" ht="16.5" customHeight="1">
      <c r="A18" s="91" t="s">
        <v>26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 t="s">
        <v>154</v>
      </c>
      <c r="AG18" s="92"/>
      <c r="AH18" s="92"/>
      <c r="AI18" s="92"/>
      <c r="AJ18" s="92"/>
      <c r="AK18" s="92"/>
      <c r="AL18" s="46" t="s">
        <v>27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62">
        <f>BB19</f>
        <v>5924000</v>
      </c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90">
        <f>BX19+BX27+BX24</f>
        <v>1735805.02</v>
      </c>
      <c r="BY18" s="90"/>
      <c r="BZ18" s="90"/>
      <c r="CA18" s="90"/>
      <c r="CB18" s="90"/>
      <c r="CC18" s="90"/>
      <c r="CD18" s="90"/>
      <c r="CE18" s="90"/>
      <c r="CF18" s="55">
        <f>BB18-BX18</f>
        <v>4188194.98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1">
        <f t="shared" si="0"/>
        <v>29.301232613099259</v>
      </c>
      <c r="DL18" s="1">
        <f>BX18*100/BB18</f>
        <v>29.301232613099256</v>
      </c>
    </row>
    <row r="19" spans="1:116" s="19" customFormat="1" ht="87.75" customHeight="1">
      <c r="A19" s="93" t="s">
        <v>103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5"/>
      <c r="AF19" s="46" t="s">
        <v>154</v>
      </c>
      <c r="AG19" s="46"/>
      <c r="AH19" s="46"/>
      <c r="AI19" s="46"/>
      <c r="AJ19" s="46"/>
      <c r="AK19" s="46"/>
      <c r="AL19" s="46" t="s">
        <v>169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62">
        <v>5924000</v>
      </c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55">
        <f>BX20+BX21+BX23+BX22</f>
        <v>1732003.82</v>
      </c>
      <c r="BY19" s="55"/>
      <c r="BZ19" s="55"/>
      <c r="CA19" s="55"/>
      <c r="CB19" s="55"/>
      <c r="CC19" s="55"/>
      <c r="CD19" s="55"/>
      <c r="CE19" s="55"/>
      <c r="CF19" s="55">
        <f>BB19-BX19</f>
        <v>4191996.1799999997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19">
        <f t="shared" si="0"/>
        <v>29.237066509115461</v>
      </c>
    </row>
    <row r="20" spans="1:116" s="19" customFormat="1" ht="132" customHeight="1">
      <c r="A20" s="56" t="s">
        <v>159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53" t="s">
        <v>154</v>
      </c>
      <c r="AG20" s="53"/>
      <c r="AH20" s="53"/>
      <c r="AI20" s="53"/>
      <c r="AJ20" s="53"/>
      <c r="AK20" s="53"/>
      <c r="AL20" s="53" t="s">
        <v>170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9" t="s">
        <v>28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47">
        <v>1731844.57</v>
      </c>
      <c r="BY20" s="47"/>
      <c r="BZ20" s="47"/>
      <c r="CA20" s="47"/>
      <c r="CB20" s="47"/>
      <c r="CC20" s="47"/>
      <c r="CD20" s="47"/>
      <c r="CE20" s="47"/>
      <c r="CF20" s="47">
        <f>-BX20</f>
        <v>-1731844.57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19" t="e">
        <f t="shared" si="0"/>
        <v>#VALUE!</v>
      </c>
    </row>
    <row r="21" spans="1:116" s="19" customFormat="1" ht="84.75" customHeight="1">
      <c r="A21" s="56" t="s">
        <v>222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53" t="s">
        <v>154</v>
      </c>
      <c r="AG21" s="53"/>
      <c r="AH21" s="53"/>
      <c r="AI21" s="53"/>
      <c r="AJ21" s="53"/>
      <c r="AK21" s="53"/>
      <c r="AL21" s="53" t="s">
        <v>221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9" t="s">
        <v>28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47">
        <v>493.17</v>
      </c>
      <c r="BY21" s="47"/>
      <c r="BZ21" s="47"/>
      <c r="CA21" s="47"/>
      <c r="CB21" s="47"/>
      <c r="CC21" s="47"/>
      <c r="CD21" s="47"/>
      <c r="CE21" s="47"/>
      <c r="CF21" s="47">
        <f>-BX21</f>
        <v>-493.17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19" t="e">
        <f t="shared" si="0"/>
        <v>#VALUE!</v>
      </c>
    </row>
    <row r="22" spans="1:116" s="19" customFormat="1" ht="103.5" customHeight="1">
      <c r="A22" s="56" t="s">
        <v>231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  <c r="AF22" s="53" t="s">
        <v>154</v>
      </c>
      <c r="AG22" s="53"/>
      <c r="AH22" s="53"/>
      <c r="AI22" s="53"/>
      <c r="AJ22" s="53"/>
      <c r="AK22" s="53"/>
      <c r="AL22" s="53" t="s">
        <v>230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9" t="s">
        <v>28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47">
        <v>8205.0300000000007</v>
      </c>
      <c r="BY22" s="47"/>
      <c r="BZ22" s="47"/>
      <c r="CA22" s="47"/>
      <c r="CB22" s="47"/>
      <c r="CC22" s="47"/>
      <c r="CD22" s="47"/>
      <c r="CE22" s="47"/>
      <c r="CF22" s="47">
        <f>-BX22</f>
        <v>-8205.0300000000007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19" t="e">
        <f>BX22/BB22*100</f>
        <v>#VALUE!</v>
      </c>
    </row>
    <row r="23" spans="1:116" s="19" customFormat="1" ht="93.75" customHeight="1">
      <c r="A23" s="82" t="s">
        <v>232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53" t="s">
        <v>154</v>
      </c>
      <c r="AG23" s="53"/>
      <c r="AH23" s="53"/>
      <c r="AI23" s="53"/>
      <c r="AJ23" s="53"/>
      <c r="AK23" s="53"/>
      <c r="AL23" s="53" t="s">
        <v>227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9" t="s">
        <v>28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47">
        <v>-8538.9500000000007</v>
      </c>
      <c r="BY23" s="47"/>
      <c r="BZ23" s="47"/>
      <c r="CA23" s="47"/>
      <c r="CB23" s="47"/>
      <c r="CC23" s="47"/>
      <c r="CD23" s="47"/>
      <c r="CE23" s="47"/>
      <c r="CF23" s="47">
        <f>-BX23</f>
        <v>8538.9500000000007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19" t="e">
        <f t="shared" si="0"/>
        <v>#VALUE!</v>
      </c>
    </row>
    <row r="24" spans="1:116" s="19" customFormat="1" ht="121.5" customHeight="1">
      <c r="A24" s="45" t="s">
        <v>243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 t="s">
        <v>154</v>
      </c>
      <c r="AG24" s="46"/>
      <c r="AH24" s="46"/>
      <c r="AI24" s="46"/>
      <c r="AJ24" s="46"/>
      <c r="AK24" s="46"/>
      <c r="AL24" s="46" t="s">
        <v>244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62" t="s">
        <v>28</v>
      </c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55">
        <f>BX25+BX26</f>
        <v>729</v>
      </c>
      <c r="BY24" s="55"/>
      <c r="BZ24" s="55"/>
      <c r="CA24" s="55"/>
      <c r="CB24" s="55"/>
      <c r="CC24" s="55"/>
      <c r="CD24" s="55"/>
      <c r="CE24" s="55"/>
      <c r="CF24" s="55">
        <f>-BX24</f>
        <v>-729</v>
      </c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</row>
    <row r="25" spans="1:116" s="19" customFormat="1" ht="129" customHeight="1">
      <c r="A25" s="61" t="s">
        <v>245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53" t="s">
        <v>154</v>
      </c>
      <c r="AG25" s="53"/>
      <c r="AH25" s="53"/>
      <c r="AI25" s="53"/>
      <c r="AJ25" s="53"/>
      <c r="AK25" s="53"/>
      <c r="AL25" s="53" t="s">
        <v>246</v>
      </c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9" t="s">
        <v>28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47">
        <v>429</v>
      </c>
      <c r="BY25" s="47"/>
      <c r="BZ25" s="47"/>
      <c r="CA25" s="47"/>
      <c r="CB25" s="47"/>
      <c r="CC25" s="47"/>
      <c r="CD25" s="47"/>
      <c r="CE25" s="47"/>
      <c r="CF25" s="47">
        <f t="shared" ref="CF25:CF26" si="1">CT25-BX25</f>
        <v>-429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</row>
    <row r="26" spans="1:116" s="19" customFormat="1" ht="127.5" customHeight="1">
      <c r="A26" s="61" t="s">
        <v>247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53" t="s">
        <v>154</v>
      </c>
      <c r="AG26" s="53"/>
      <c r="AH26" s="53"/>
      <c r="AI26" s="53"/>
      <c r="AJ26" s="53"/>
      <c r="AK26" s="53"/>
      <c r="AL26" s="53" t="s">
        <v>248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9" t="s">
        <v>28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47">
        <v>300</v>
      </c>
      <c r="BY26" s="47"/>
      <c r="BZ26" s="47"/>
      <c r="CA26" s="47"/>
      <c r="CB26" s="47"/>
      <c r="CC26" s="47"/>
      <c r="CD26" s="47"/>
      <c r="CE26" s="47"/>
      <c r="CF26" s="47">
        <f t="shared" si="1"/>
        <v>-300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</row>
    <row r="27" spans="1:116" s="20" customFormat="1" ht="51.75" customHeight="1">
      <c r="A27" s="45" t="s">
        <v>105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 t="s">
        <v>154</v>
      </c>
      <c r="AG27" s="46"/>
      <c r="AH27" s="46"/>
      <c r="AI27" s="46"/>
      <c r="AJ27" s="46"/>
      <c r="AK27" s="46"/>
      <c r="AL27" s="46" t="s">
        <v>87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62" t="s">
        <v>28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55">
        <f>BX28+BX30+BX29</f>
        <v>3072.2</v>
      </c>
      <c r="BY27" s="55"/>
      <c r="BZ27" s="55"/>
      <c r="CA27" s="55"/>
      <c r="CB27" s="55"/>
      <c r="CC27" s="55"/>
      <c r="CD27" s="55"/>
      <c r="CE27" s="55"/>
      <c r="CF27" s="55">
        <f>CT27-BX27</f>
        <v>-3072.2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</row>
    <row r="28" spans="1:116" s="19" customFormat="1" ht="74.25" customHeight="1">
      <c r="A28" s="61" t="s">
        <v>104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53" t="s">
        <v>154</v>
      </c>
      <c r="AG28" s="53"/>
      <c r="AH28" s="53"/>
      <c r="AI28" s="53"/>
      <c r="AJ28" s="53"/>
      <c r="AK28" s="53"/>
      <c r="AL28" s="53" t="s">
        <v>88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9" t="s">
        <v>28</v>
      </c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47">
        <v>2612.64</v>
      </c>
      <c r="BY28" s="47"/>
      <c r="BZ28" s="47"/>
      <c r="CA28" s="47"/>
      <c r="CB28" s="47"/>
      <c r="CC28" s="47"/>
      <c r="CD28" s="47"/>
      <c r="CE28" s="47"/>
      <c r="CF28" s="47">
        <f>CT28-BX28</f>
        <v>-2612.64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</row>
    <row r="29" spans="1:116" s="26" customFormat="1" ht="60" customHeight="1">
      <c r="A29" s="136" t="s">
        <v>213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37" t="s">
        <v>154</v>
      </c>
      <c r="AG29" s="37"/>
      <c r="AH29" s="37"/>
      <c r="AI29" s="37"/>
      <c r="AJ29" s="37"/>
      <c r="AK29" s="37"/>
      <c r="AL29" s="37" t="s">
        <v>212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28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v>159.56</v>
      </c>
      <c r="BY29" s="39"/>
      <c r="BZ29" s="39"/>
      <c r="CA29" s="39"/>
      <c r="CB29" s="39"/>
      <c r="CC29" s="39"/>
      <c r="CD29" s="39"/>
      <c r="CE29" s="39"/>
      <c r="CF29" s="39">
        <f>CT29-BX29</f>
        <v>-159.56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16" s="19" customFormat="1" ht="80.25" customHeight="1">
      <c r="A30" s="61" t="s">
        <v>106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53" t="s">
        <v>154</v>
      </c>
      <c r="AG30" s="53"/>
      <c r="AH30" s="53"/>
      <c r="AI30" s="53"/>
      <c r="AJ30" s="53"/>
      <c r="AK30" s="53"/>
      <c r="AL30" s="53" t="s">
        <v>160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9" t="s">
        <v>28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47">
        <v>300</v>
      </c>
      <c r="BY30" s="47"/>
      <c r="BZ30" s="47"/>
      <c r="CA30" s="47"/>
      <c r="CB30" s="47"/>
      <c r="CC30" s="47"/>
      <c r="CD30" s="47"/>
      <c r="CE30" s="47"/>
      <c r="CF30" s="47">
        <f>CT30-BX30</f>
        <v>-300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</row>
    <row r="31" spans="1:116" s="19" customFormat="1">
      <c r="A31" s="74" t="s">
        <v>29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46" t="s">
        <v>154</v>
      </c>
      <c r="AG31" s="46"/>
      <c r="AH31" s="46"/>
      <c r="AI31" s="46"/>
      <c r="AJ31" s="46"/>
      <c r="AK31" s="46"/>
      <c r="AL31" s="46" t="s">
        <v>30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62">
        <f>BB32</f>
        <v>792000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3">
        <f>BX32</f>
        <v>3007829.67</v>
      </c>
      <c r="BY31" s="63"/>
      <c r="BZ31" s="63"/>
      <c r="CA31" s="63"/>
      <c r="CB31" s="63"/>
      <c r="CC31" s="63"/>
      <c r="CD31" s="63"/>
      <c r="CE31" s="63"/>
      <c r="CF31" s="63">
        <f>BB31-BX31</f>
        <v>-2215829.67</v>
      </c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19">
        <f>BX31/BB31*100</f>
        <v>379.77647348484845</v>
      </c>
    </row>
    <row r="32" spans="1:116" s="19" customFormat="1" ht="20.25" customHeight="1">
      <c r="A32" s="74" t="s">
        <v>31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46" t="s">
        <v>154</v>
      </c>
      <c r="AG32" s="46"/>
      <c r="AH32" s="46"/>
      <c r="AI32" s="46"/>
      <c r="AJ32" s="46"/>
      <c r="AK32" s="46"/>
      <c r="AL32" s="46" t="s">
        <v>161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62">
        <f>BB33</f>
        <v>792000</v>
      </c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55">
        <f>BX33</f>
        <v>3007829.67</v>
      </c>
      <c r="BY32" s="55"/>
      <c r="BZ32" s="55"/>
      <c r="CA32" s="55"/>
      <c r="CB32" s="55"/>
      <c r="CC32" s="55"/>
      <c r="CD32" s="55"/>
      <c r="CE32" s="55"/>
      <c r="CF32" s="55">
        <f>BB32-BX32</f>
        <v>-2215829.67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19">
        <f t="shared" ref="CY32:CY49" si="2">BX32/BB32*100</f>
        <v>379.77647348484845</v>
      </c>
    </row>
    <row r="33" spans="1:256" s="19" customFormat="1" ht="23.25" customHeight="1">
      <c r="A33" s="79" t="s">
        <v>31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53" t="s">
        <v>154</v>
      </c>
      <c r="AG33" s="53"/>
      <c r="AH33" s="53"/>
      <c r="AI33" s="53"/>
      <c r="AJ33" s="53"/>
      <c r="AK33" s="53"/>
      <c r="AL33" s="53" t="s">
        <v>101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9">
        <v>792000</v>
      </c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47">
        <f>BX34+BX35</f>
        <v>3007829.67</v>
      </c>
      <c r="BY33" s="47"/>
      <c r="BZ33" s="47"/>
      <c r="CA33" s="47"/>
      <c r="CB33" s="47"/>
      <c r="CC33" s="47"/>
      <c r="CD33" s="47"/>
      <c r="CE33" s="47"/>
      <c r="CF33" s="47">
        <f>BB33-BX33</f>
        <v>-2215829.67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19">
        <f t="shared" si="2"/>
        <v>379.77647348484845</v>
      </c>
    </row>
    <row r="34" spans="1:256" s="19" customFormat="1" ht="52.5" customHeight="1">
      <c r="A34" s="68" t="s">
        <v>107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53" t="s">
        <v>154</v>
      </c>
      <c r="AG34" s="53"/>
      <c r="AH34" s="53"/>
      <c r="AI34" s="53"/>
      <c r="AJ34" s="53"/>
      <c r="AK34" s="53"/>
      <c r="AL34" s="53" t="s">
        <v>171</v>
      </c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9" t="s">
        <v>28</v>
      </c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47">
        <v>3007406</v>
      </c>
      <c r="BY34" s="47"/>
      <c r="BZ34" s="47"/>
      <c r="CA34" s="47"/>
      <c r="CB34" s="47"/>
      <c r="CC34" s="47"/>
      <c r="CD34" s="47"/>
      <c r="CE34" s="47"/>
      <c r="CF34" s="47">
        <f>-BX34</f>
        <v>-3007406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19" t="e">
        <f t="shared" si="2"/>
        <v>#VALUE!</v>
      </c>
    </row>
    <row r="35" spans="1:256" s="26" customFormat="1" ht="37.5" customHeight="1">
      <c r="A35" s="48" t="s">
        <v>262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37" t="s">
        <v>154</v>
      </c>
      <c r="AG35" s="37"/>
      <c r="AH35" s="37"/>
      <c r="AI35" s="37"/>
      <c r="AJ35" s="37"/>
      <c r="AK35" s="37"/>
      <c r="AL35" s="37" t="s">
        <v>261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28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v>423.67</v>
      </c>
      <c r="BY35" s="39"/>
      <c r="BZ35" s="39"/>
      <c r="CA35" s="39"/>
      <c r="CB35" s="39"/>
      <c r="CC35" s="39"/>
      <c r="CD35" s="39"/>
      <c r="CE35" s="39"/>
      <c r="CF35" s="39">
        <f>-BX35</f>
        <v>-423.67</v>
      </c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26" t="e">
        <f t="shared" ref="CY35" si="3">BX35/BB35*100</f>
        <v>#VALUE!</v>
      </c>
    </row>
    <row r="36" spans="1:256" s="19" customFormat="1" ht="26.25" customHeight="1">
      <c r="A36" s="74" t="s">
        <v>32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46" t="s">
        <v>154</v>
      </c>
      <c r="AG36" s="46"/>
      <c r="AH36" s="46"/>
      <c r="AI36" s="46"/>
      <c r="AJ36" s="46"/>
      <c r="AK36" s="46"/>
      <c r="AL36" s="46" t="s">
        <v>33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62">
        <f>BB37+BB41</f>
        <v>13217400</v>
      </c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55">
        <f>BX37+BX41</f>
        <v>2072241.3699999999</v>
      </c>
      <c r="BY36" s="55"/>
      <c r="BZ36" s="55"/>
      <c r="CA36" s="55"/>
      <c r="CB36" s="55"/>
      <c r="CC36" s="55"/>
      <c r="CD36" s="55"/>
      <c r="CE36" s="55"/>
      <c r="CF36" s="55">
        <f>BB36-BX36</f>
        <v>11145158.630000001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19">
        <f t="shared" si="2"/>
        <v>15.678131629518663</v>
      </c>
      <c r="IV36" s="32">
        <f>SUM(CY36)</f>
        <v>15.678131629518663</v>
      </c>
    </row>
    <row r="37" spans="1:256" s="19" customFormat="1" ht="27.75" customHeight="1">
      <c r="A37" s="74" t="s">
        <v>34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46" t="s">
        <v>154</v>
      </c>
      <c r="AG37" s="46"/>
      <c r="AH37" s="46"/>
      <c r="AI37" s="46"/>
      <c r="AJ37" s="46"/>
      <c r="AK37" s="46"/>
      <c r="AL37" s="46" t="s">
        <v>35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62">
        <f>BB38</f>
        <v>1681000</v>
      </c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55">
        <f>BX38</f>
        <v>59480.800000000003</v>
      </c>
      <c r="BY37" s="55"/>
      <c r="BZ37" s="55"/>
      <c r="CA37" s="55"/>
      <c r="CB37" s="55"/>
      <c r="CC37" s="55"/>
      <c r="CD37" s="55"/>
      <c r="CE37" s="55"/>
      <c r="CF37" s="55">
        <f>BB37-BX37</f>
        <v>1621519.2</v>
      </c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19">
        <f t="shared" si="2"/>
        <v>3.5384176085663297</v>
      </c>
    </row>
    <row r="38" spans="1:256" s="19" customFormat="1" ht="51.75" customHeight="1">
      <c r="A38" s="60" t="s">
        <v>204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53" t="s">
        <v>154</v>
      </c>
      <c r="AG38" s="53"/>
      <c r="AH38" s="53"/>
      <c r="AI38" s="53"/>
      <c r="AJ38" s="53"/>
      <c r="AK38" s="53"/>
      <c r="AL38" s="53" t="s">
        <v>36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9">
        <v>1681000</v>
      </c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47">
        <f>BX39+BX40</f>
        <v>59480.800000000003</v>
      </c>
      <c r="BY38" s="47"/>
      <c r="BZ38" s="47"/>
      <c r="CA38" s="47"/>
      <c r="CB38" s="47"/>
      <c r="CC38" s="47"/>
      <c r="CD38" s="47"/>
      <c r="CE38" s="47"/>
      <c r="CF38" s="47">
        <f>BB38-BX38</f>
        <v>1621519.2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>
        <f t="shared" si="2"/>
        <v>3.5384176085663297</v>
      </c>
    </row>
    <row r="39" spans="1:256" s="19" customFormat="1" ht="84.75" customHeight="1">
      <c r="A39" s="60" t="s">
        <v>109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3" t="s">
        <v>154</v>
      </c>
      <c r="AG39" s="53"/>
      <c r="AH39" s="53"/>
      <c r="AI39" s="53"/>
      <c r="AJ39" s="53"/>
      <c r="AK39" s="53"/>
      <c r="AL39" s="53" t="s">
        <v>37</v>
      </c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9" t="s">
        <v>28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47">
        <v>56269.01</v>
      </c>
      <c r="BY39" s="47"/>
      <c r="BZ39" s="47"/>
      <c r="CA39" s="47"/>
      <c r="CB39" s="47"/>
      <c r="CC39" s="47"/>
      <c r="CD39" s="47"/>
      <c r="CE39" s="47"/>
      <c r="CF39" s="47">
        <f>CZ39-BX39</f>
        <v>-56269.01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19" t="e">
        <f t="shared" si="2"/>
        <v>#VALUE!</v>
      </c>
    </row>
    <row r="40" spans="1:256" s="19" customFormat="1" ht="57.75" customHeight="1">
      <c r="A40" s="60" t="s">
        <v>110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53" t="s">
        <v>154</v>
      </c>
      <c r="AG40" s="53"/>
      <c r="AH40" s="53"/>
      <c r="AI40" s="53"/>
      <c r="AJ40" s="53"/>
      <c r="AK40" s="53"/>
      <c r="AL40" s="53" t="s">
        <v>108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9" t="s">
        <v>28</v>
      </c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47">
        <v>3211.79</v>
      </c>
      <c r="BY40" s="47"/>
      <c r="BZ40" s="47"/>
      <c r="CA40" s="47"/>
      <c r="CB40" s="47"/>
      <c r="CC40" s="47"/>
      <c r="CD40" s="47"/>
      <c r="CE40" s="47"/>
      <c r="CF40" s="47">
        <f>CZ40-BX40</f>
        <v>-3211.79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19" t="e">
        <f t="shared" si="2"/>
        <v>#VALUE!</v>
      </c>
    </row>
    <row r="41" spans="1:256" s="19" customFormat="1" ht="19.5" customHeight="1">
      <c r="A41" s="74" t="s">
        <v>38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46" t="s">
        <v>154</v>
      </c>
      <c r="AG41" s="46"/>
      <c r="AH41" s="46"/>
      <c r="AI41" s="46"/>
      <c r="AJ41" s="46"/>
      <c r="AK41" s="46"/>
      <c r="AL41" s="46" t="s">
        <v>39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62">
        <f>BB42+BB46</f>
        <v>11536400</v>
      </c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55">
        <f>BX42+BX46</f>
        <v>2012760.5699999998</v>
      </c>
      <c r="BY41" s="55"/>
      <c r="BZ41" s="55"/>
      <c r="CA41" s="55"/>
      <c r="CB41" s="55"/>
      <c r="CC41" s="55"/>
      <c r="CD41" s="55"/>
      <c r="CE41" s="55"/>
      <c r="CF41" s="55">
        <f>BB41-BX41</f>
        <v>9523639.4299999997</v>
      </c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19">
        <f t="shared" si="2"/>
        <v>17.447042144863214</v>
      </c>
    </row>
    <row r="42" spans="1:256" s="19" customFormat="1" ht="32.25" customHeight="1">
      <c r="A42" s="76" t="s">
        <v>190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  <c r="AF42" s="46" t="s">
        <v>154</v>
      </c>
      <c r="AG42" s="46"/>
      <c r="AH42" s="46"/>
      <c r="AI42" s="46"/>
      <c r="AJ42" s="46"/>
      <c r="AK42" s="46"/>
      <c r="AL42" s="46" t="s">
        <v>90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62">
        <f>BB43</f>
        <v>3341000</v>
      </c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55">
        <f>BX43</f>
        <v>1712985.96</v>
      </c>
      <c r="BY42" s="55"/>
      <c r="BZ42" s="55"/>
      <c r="CA42" s="55"/>
      <c r="CB42" s="55"/>
      <c r="CC42" s="55"/>
      <c r="CD42" s="55"/>
      <c r="CE42" s="55"/>
      <c r="CF42" s="55">
        <f>BB42-BX42</f>
        <v>1628014.04</v>
      </c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19">
        <f t="shared" si="2"/>
        <v>51.271653995809643</v>
      </c>
    </row>
    <row r="43" spans="1:256" s="19" customFormat="1" ht="48" customHeight="1">
      <c r="A43" s="76" t="s">
        <v>191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8"/>
      <c r="AF43" s="46" t="s">
        <v>154</v>
      </c>
      <c r="AG43" s="46"/>
      <c r="AH43" s="46"/>
      <c r="AI43" s="46"/>
      <c r="AJ43" s="46"/>
      <c r="AK43" s="46"/>
      <c r="AL43" s="46" t="s">
        <v>202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62">
        <v>3341000</v>
      </c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55">
        <f>BX44+BX45</f>
        <v>1712985.96</v>
      </c>
      <c r="BY43" s="55"/>
      <c r="BZ43" s="55"/>
      <c r="CA43" s="55"/>
      <c r="CB43" s="55"/>
      <c r="CC43" s="55"/>
      <c r="CD43" s="55"/>
      <c r="CE43" s="55"/>
      <c r="CF43" s="55">
        <f>BB43-BX43</f>
        <v>1628014.04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19">
        <f t="shared" si="2"/>
        <v>51.271653995809643</v>
      </c>
    </row>
    <row r="44" spans="1:256" s="19" customFormat="1" ht="70.5" customHeight="1">
      <c r="A44" s="85" t="s">
        <v>189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53" t="s">
        <v>154</v>
      </c>
      <c r="AG44" s="53"/>
      <c r="AH44" s="53"/>
      <c r="AI44" s="53"/>
      <c r="AJ44" s="53"/>
      <c r="AK44" s="53"/>
      <c r="AL44" s="53" t="s">
        <v>188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9" t="s">
        <v>28</v>
      </c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47">
        <v>1699610.95</v>
      </c>
      <c r="BY44" s="47"/>
      <c r="BZ44" s="47"/>
      <c r="CA44" s="47"/>
      <c r="CB44" s="47"/>
      <c r="CC44" s="47"/>
      <c r="CD44" s="47"/>
      <c r="CE44" s="47"/>
      <c r="CF44" s="47">
        <f>CX44-BX44</f>
        <v>-1699610.95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19" t="e">
        <f t="shared" si="2"/>
        <v>#VALUE!</v>
      </c>
    </row>
    <row r="45" spans="1:256" s="19" customFormat="1" ht="57" customHeight="1">
      <c r="A45" s="87" t="s">
        <v>201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53" t="s">
        <v>154</v>
      </c>
      <c r="AG45" s="53"/>
      <c r="AH45" s="53"/>
      <c r="AI45" s="53"/>
      <c r="AJ45" s="53"/>
      <c r="AK45" s="53"/>
      <c r="AL45" s="53" t="s">
        <v>200</v>
      </c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9" t="s">
        <v>28</v>
      </c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47">
        <v>13375.01</v>
      </c>
      <c r="BY45" s="47"/>
      <c r="BZ45" s="47"/>
      <c r="CA45" s="47"/>
      <c r="CB45" s="47"/>
      <c r="CC45" s="47"/>
      <c r="CD45" s="47"/>
      <c r="CE45" s="47"/>
      <c r="CF45" s="47">
        <f>CX45-BX45</f>
        <v>-13375.01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19" t="e">
        <f t="shared" si="2"/>
        <v>#VALUE!</v>
      </c>
    </row>
    <row r="46" spans="1:256" s="19" customFormat="1" ht="33.75" customHeight="1">
      <c r="A46" s="76" t="s">
        <v>196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46" t="s">
        <v>154</v>
      </c>
      <c r="AG46" s="46"/>
      <c r="AH46" s="46"/>
      <c r="AI46" s="46"/>
      <c r="AJ46" s="46"/>
      <c r="AK46" s="46"/>
      <c r="AL46" s="46" t="s">
        <v>192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62">
        <f>BB47</f>
        <v>8195400</v>
      </c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55">
        <f>BX47</f>
        <v>299774.61</v>
      </c>
      <c r="BY46" s="55"/>
      <c r="BZ46" s="55"/>
      <c r="CA46" s="55"/>
      <c r="CB46" s="55"/>
      <c r="CC46" s="55"/>
      <c r="CD46" s="55"/>
      <c r="CE46" s="55"/>
      <c r="CF46" s="55">
        <f>BB46-BX46</f>
        <v>7895625.3899999997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19">
        <f t="shared" si="2"/>
        <v>3.6578398857895893</v>
      </c>
    </row>
    <row r="47" spans="1:256" s="19" customFormat="1" ht="48" customHeight="1">
      <c r="A47" s="86" t="s">
        <v>197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46" t="s">
        <v>154</v>
      </c>
      <c r="AG47" s="46"/>
      <c r="AH47" s="46"/>
      <c r="AI47" s="46"/>
      <c r="AJ47" s="46"/>
      <c r="AK47" s="46"/>
      <c r="AL47" s="46" t="s">
        <v>193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62">
        <v>8195400</v>
      </c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55">
        <f>BX48+BX49</f>
        <v>299774.61</v>
      </c>
      <c r="BY47" s="55"/>
      <c r="BZ47" s="55"/>
      <c r="CA47" s="55"/>
      <c r="CB47" s="55"/>
      <c r="CC47" s="55"/>
      <c r="CD47" s="55"/>
      <c r="CE47" s="55"/>
      <c r="CF47" s="55">
        <f>BB47-BX47</f>
        <v>7895625.3899999997</v>
      </c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19">
        <f t="shared" si="2"/>
        <v>3.6578398857895893</v>
      </c>
    </row>
    <row r="48" spans="1:256" s="19" customFormat="1" ht="69.75" customHeight="1">
      <c r="A48" s="85" t="s">
        <v>198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53" t="s">
        <v>154</v>
      </c>
      <c r="AG48" s="53"/>
      <c r="AH48" s="53"/>
      <c r="AI48" s="53"/>
      <c r="AJ48" s="53"/>
      <c r="AK48" s="53"/>
      <c r="AL48" s="53" t="s">
        <v>194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9" t="s">
        <v>28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47">
        <v>288895.3</v>
      </c>
      <c r="BY48" s="47"/>
      <c r="BZ48" s="47"/>
      <c r="CA48" s="47"/>
      <c r="CB48" s="47"/>
      <c r="CC48" s="47"/>
      <c r="CD48" s="47"/>
      <c r="CE48" s="47"/>
      <c r="CF48" s="47">
        <f>CZ48-BX48</f>
        <v>-288895.3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19" t="e">
        <f t="shared" si="2"/>
        <v>#VALUE!</v>
      </c>
    </row>
    <row r="49" spans="1:103" s="19" customFormat="1" ht="54.75" customHeight="1">
      <c r="A49" s="85" t="s">
        <v>199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53" t="s">
        <v>154</v>
      </c>
      <c r="AG49" s="53"/>
      <c r="AH49" s="53"/>
      <c r="AI49" s="53"/>
      <c r="AJ49" s="53"/>
      <c r="AK49" s="53"/>
      <c r="AL49" s="53" t="s">
        <v>195</v>
      </c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9" t="s">
        <v>28</v>
      </c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47">
        <v>10879.31</v>
      </c>
      <c r="BY49" s="47"/>
      <c r="BZ49" s="47"/>
      <c r="CA49" s="47"/>
      <c r="CB49" s="47"/>
      <c r="CC49" s="47"/>
      <c r="CD49" s="47"/>
      <c r="CE49" s="47"/>
      <c r="CF49" s="47">
        <f>CZ49-BX49</f>
        <v>-10879.31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19" t="e">
        <f t="shared" si="2"/>
        <v>#VALUE!</v>
      </c>
    </row>
    <row r="50" spans="1:103" s="19" customFormat="1" ht="49.5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46" t="s">
        <v>154</v>
      </c>
      <c r="AG50" s="46"/>
      <c r="AH50" s="46"/>
      <c r="AI50" s="46"/>
      <c r="AJ50" s="46"/>
      <c r="AK50" s="46"/>
      <c r="AL50" s="46" t="s">
        <v>41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62">
        <f>BB51</f>
        <v>724700</v>
      </c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55">
        <f>BX51</f>
        <v>231120.3</v>
      </c>
      <c r="BY50" s="55"/>
      <c r="BZ50" s="55"/>
      <c r="CA50" s="55"/>
      <c r="CB50" s="55"/>
      <c r="CC50" s="55"/>
      <c r="CD50" s="55"/>
      <c r="CE50" s="55"/>
      <c r="CF50" s="55">
        <f>BB50-BX50</f>
        <v>493579.7</v>
      </c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19">
        <f t="shared" ref="CY50:CY72" si="4">BX50/BB50*100</f>
        <v>31.891858700151786</v>
      </c>
    </row>
    <row r="51" spans="1:103" s="19" customFormat="1" ht="102" customHeight="1">
      <c r="A51" s="75" t="s">
        <v>102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53" t="s">
        <v>154</v>
      </c>
      <c r="AG51" s="53"/>
      <c r="AH51" s="53"/>
      <c r="AI51" s="53"/>
      <c r="AJ51" s="53"/>
      <c r="AK51" s="53"/>
      <c r="AL51" s="46" t="s">
        <v>172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62">
        <f>BB54+BB52</f>
        <v>724700</v>
      </c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55">
        <f>BX52+BX54</f>
        <v>231120.3</v>
      </c>
      <c r="BY51" s="55"/>
      <c r="BZ51" s="55"/>
      <c r="CA51" s="55"/>
      <c r="CB51" s="55"/>
      <c r="CC51" s="55"/>
      <c r="CD51" s="55"/>
      <c r="CE51" s="55"/>
      <c r="CF51" s="55">
        <f>BB51-BX51</f>
        <v>493579.7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19">
        <f t="shared" si="4"/>
        <v>31.891858700151786</v>
      </c>
    </row>
    <row r="52" spans="1:103" s="19" customFormat="1" ht="87.75" customHeight="1">
      <c r="A52" s="68" t="s">
        <v>95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71" t="s">
        <v>154</v>
      </c>
      <c r="AG52" s="72"/>
      <c r="AH52" s="72"/>
      <c r="AI52" s="72"/>
      <c r="AJ52" s="72"/>
      <c r="AK52" s="73"/>
      <c r="AL52" s="71" t="s">
        <v>85</v>
      </c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3"/>
      <c r="BB52" s="133">
        <f>BB53</f>
        <v>451000</v>
      </c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5"/>
      <c r="BX52" s="64">
        <f>BX53</f>
        <v>21398.560000000001</v>
      </c>
      <c r="BY52" s="65"/>
      <c r="BZ52" s="65"/>
      <c r="CA52" s="65"/>
      <c r="CB52" s="65"/>
      <c r="CC52" s="65"/>
      <c r="CD52" s="65"/>
      <c r="CE52" s="66"/>
      <c r="CF52" s="47">
        <f t="shared" ref="CF52" si="5">BB52-BX52</f>
        <v>429601.44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19">
        <f>BX52/BB52*100</f>
        <v>4.744691796008869</v>
      </c>
    </row>
    <row r="53" spans="1:103" s="19" customFormat="1" ht="95.25" customHeight="1">
      <c r="A53" s="68" t="s">
        <v>205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71" t="s">
        <v>154</v>
      </c>
      <c r="AG53" s="72"/>
      <c r="AH53" s="72"/>
      <c r="AI53" s="72"/>
      <c r="AJ53" s="72"/>
      <c r="AK53" s="73"/>
      <c r="AL53" s="71" t="s">
        <v>86</v>
      </c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3"/>
      <c r="BB53" s="133">
        <v>451000</v>
      </c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5"/>
      <c r="BX53" s="64">
        <v>21398.560000000001</v>
      </c>
      <c r="BY53" s="65"/>
      <c r="BZ53" s="65"/>
      <c r="CA53" s="65"/>
      <c r="CB53" s="65"/>
      <c r="CC53" s="65"/>
      <c r="CD53" s="65"/>
      <c r="CE53" s="66"/>
      <c r="CF53" s="47">
        <f>BB53-BX53</f>
        <v>429601.44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19">
        <f>BX53/BB53*100</f>
        <v>4.744691796008869</v>
      </c>
    </row>
    <row r="54" spans="1:103" s="20" customFormat="1" ht="48" customHeight="1">
      <c r="A54" s="67" t="s">
        <v>98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46" t="s">
        <v>154</v>
      </c>
      <c r="AG54" s="46"/>
      <c r="AH54" s="46"/>
      <c r="AI54" s="46"/>
      <c r="AJ54" s="46"/>
      <c r="AK54" s="46"/>
      <c r="AL54" s="46" t="s">
        <v>99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62">
        <f>BB55</f>
        <v>273700</v>
      </c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55">
        <f>BX55</f>
        <v>209721.74</v>
      </c>
      <c r="BY54" s="55"/>
      <c r="BZ54" s="55"/>
      <c r="CA54" s="55"/>
      <c r="CB54" s="55"/>
      <c r="CC54" s="55"/>
      <c r="CD54" s="55"/>
      <c r="CE54" s="55"/>
      <c r="CF54" s="55">
        <f>BB54-BX54</f>
        <v>63978.260000000009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20">
        <f>BX54/BB54*100</f>
        <v>76.624676653270001</v>
      </c>
    </row>
    <row r="55" spans="1:103" s="19" customFormat="1" ht="48" customHeight="1">
      <c r="A55" s="80" t="s">
        <v>206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46" t="s">
        <v>154</v>
      </c>
      <c r="AG55" s="46"/>
      <c r="AH55" s="46"/>
      <c r="AI55" s="46"/>
      <c r="AJ55" s="46"/>
      <c r="AK55" s="46"/>
      <c r="AL55" s="53" t="s">
        <v>100</v>
      </c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9">
        <v>273700</v>
      </c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47">
        <v>209721.74</v>
      </c>
      <c r="BY55" s="47"/>
      <c r="BZ55" s="47"/>
      <c r="CA55" s="47"/>
      <c r="CB55" s="47"/>
      <c r="CC55" s="47"/>
      <c r="CD55" s="47"/>
      <c r="CE55" s="47"/>
      <c r="CF55" s="47">
        <f>BB55-BX55</f>
        <v>63978.260000000009</v>
      </c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19">
        <f>BX55/BB55*100</f>
        <v>76.624676653270001</v>
      </c>
    </row>
    <row r="56" spans="1:103" s="28" customFormat="1" ht="36.75" customHeight="1">
      <c r="A56" s="40" t="s">
        <v>272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 t="s">
        <v>154</v>
      </c>
      <c r="AG56" s="41"/>
      <c r="AH56" s="41"/>
      <c r="AI56" s="41"/>
      <c r="AJ56" s="41"/>
      <c r="AK56" s="41"/>
      <c r="AL56" s="41" t="s">
        <v>265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 t="s">
        <v>28</v>
      </c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>
        <f>BX57</f>
        <v>2000</v>
      </c>
      <c r="BY56" s="43"/>
      <c r="BZ56" s="43"/>
      <c r="CA56" s="43"/>
      <c r="CB56" s="43"/>
      <c r="CC56" s="43"/>
      <c r="CD56" s="43"/>
      <c r="CE56" s="43"/>
      <c r="CF56" s="43">
        <f>-BX56</f>
        <v>-2000</v>
      </c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28" t="e">
        <f t="shared" ref="CY56:CY58" si="6">BX56/BB56*100</f>
        <v>#VALUE!</v>
      </c>
    </row>
    <row r="57" spans="1:103" s="26" customFormat="1" ht="56.25" customHeight="1">
      <c r="A57" s="44" t="s">
        <v>273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1" t="s">
        <v>154</v>
      </c>
      <c r="AG57" s="41"/>
      <c r="AH57" s="41"/>
      <c r="AI57" s="41"/>
      <c r="AJ57" s="41"/>
      <c r="AK57" s="41"/>
      <c r="AL57" s="37" t="s">
        <v>266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28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9">
        <f>BX58</f>
        <v>2000</v>
      </c>
      <c r="BY57" s="39"/>
      <c r="BZ57" s="39"/>
      <c r="CA57" s="39"/>
      <c r="CB57" s="39"/>
      <c r="CC57" s="39"/>
      <c r="CD57" s="39"/>
      <c r="CE57" s="39"/>
      <c r="CF57" s="39">
        <f>-BX57</f>
        <v>-2000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26" t="e">
        <f t="shared" si="6"/>
        <v>#VALUE!</v>
      </c>
    </row>
    <row r="58" spans="1:103" s="26" customFormat="1" ht="66" customHeight="1">
      <c r="A58" s="44" t="s">
        <v>274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1" t="s">
        <v>154</v>
      </c>
      <c r="AG58" s="41"/>
      <c r="AH58" s="41"/>
      <c r="AI58" s="41"/>
      <c r="AJ58" s="41"/>
      <c r="AK58" s="41"/>
      <c r="AL58" s="37" t="s">
        <v>264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28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9">
        <v>2000</v>
      </c>
      <c r="BY58" s="39"/>
      <c r="BZ58" s="39"/>
      <c r="CA58" s="39"/>
      <c r="CB58" s="39"/>
      <c r="CC58" s="39"/>
      <c r="CD58" s="39"/>
      <c r="CE58" s="39"/>
      <c r="CF58" s="39">
        <f>-BX58</f>
        <v>-2000</v>
      </c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26" t="e">
        <f t="shared" si="6"/>
        <v>#VALUE!</v>
      </c>
    </row>
    <row r="59" spans="1:103" s="20" customFormat="1" ht="28.5" customHeight="1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46" t="s">
        <v>154</v>
      </c>
      <c r="AG59" s="46"/>
      <c r="AH59" s="46"/>
      <c r="AI59" s="46"/>
      <c r="AJ59" s="46"/>
      <c r="AK59" s="46"/>
      <c r="AL59" s="46" t="s">
        <v>82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62">
        <f>BB60</f>
        <v>62000</v>
      </c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55">
        <f>BX60</f>
        <v>24400</v>
      </c>
      <c r="BY59" s="55"/>
      <c r="BZ59" s="55"/>
      <c r="CA59" s="55"/>
      <c r="CB59" s="55"/>
      <c r="CC59" s="55"/>
      <c r="CD59" s="55"/>
      <c r="CE59" s="55"/>
      <c r="CF59" s="47">
        <f>BB59-BX59</f>
        <v>37600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19">
        <f t="shared" si="4"/>
        <v>39.354838709677423</v>
      </c>
    </row>
    <row r="60" spans="1:103" s="20" customFormat="1" ht="28.5" customHeight="1">
      <c r="A60" s="80" t="s">
        <v>92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46" t="s">
        <v>154</v>
      </c>
      <c r="AG60" s="46"/>
      <c r="AH60" s="46"/>
      <c r="AI60" s="46"/>
      <c r="AJ60" s="46"/>
      <c r="AK60" s="46"/>
      <c r="AL60" s="53" t="s">
        <v>89</v>
      </c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9">
        <f>BB61</f>
        <v>62000</v>
      </c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47">
        <f>BX61</f>
        <v>24400</v>
      </c>
      <c r="BY60" s="47"/>
      <c r="BZ60" s="47"/>
      <c r="CA60" s="47"/>
      <c r="CB60" s="47"/>
      <c r="CC60" s="47"/>
      <c r="CD60" s="47"/>
      <c r="CE60" s="47"/>
      <c r="CF60" s="47">
        <f>BB60-BX60</f>
        <v>37600</v>
      </c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19">
        <f t="shared" si="4"/>
        <v>39.354838709677423</v>
      </c>
    </row>
    <row r="61" spans="1:103" s="19" customFormat="1" ht="28.5" customHeight="1">
      <c r="A61" s="80" t="s">
        <v>207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46" t="s">
        <v>154</v>
      </c>
      <c r="AG61" s="46"/>
      <c r="AH61" s="46"/>
      <c r="AI61" s="46"/>
      <c r="AJ61" s="46"/>
      <c r="AK61" s="46"/>
      <c r="AL61" s="53" t="s">
        <v>91</v>
      </c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9">
        <v>62000</v>
      </c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47">
        <v>24400</v>
      </c>
      <c r="BY61" s="47"/>
      <c r="BZ61" s="47"/>
      <c r="CA61" s="47"/>
      <c r="CB61" s="47"/>
      <c r="CC61" s="47"/>
      <c r="CD61" s="47"/>
      <c r="CE61" s="47"/>
      <c r="CF61" s="47">
        <f t="shared" ref="CF61" si="7">BB61-BX61</f>
        <v>37600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19">
        <f t="shared" si="4"/>
        <v>39.354838709677423</v>
      </c>
    </row>
    <row r="62" spans="1:103" s="19" customFormat="1" ht="30" customHeight="1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46" t="s">
        <v>154</v>
      </c>
      <c r="AG62" s="46"/>
      <c r="AH62" s="46"/>
      <c r="AI62" s="46"/>
      <c r="AJ62" s="46"/>
      <c r="AK62" s="46"/>
      <c r="AL62" s="46" t="s">
        <v>43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62">
        <f>BB63</f>
        <v>520200</v>
      </c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55">
        <f>BX63</f>
        <v>140254.28</v>
      </c>
      <c r="BY62" s="55"/>
      <c r="BZ62" s="55"/>
      <c r="CA62" s="55"/>
      <c r="CB62" s="55"/>
      <c r="CC62" s="55"/>
      <c r="CD62" s="55"/>
      <c r="CE62" s="55"/>
      <c r="CF62" s="55">
        <f>BB62-BX62</f>
        <v>379945.72</v>
      </c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19">
        <f t="shared" si="4"/>
        <v>26.961607074202231</v>
      </c>
    </row>
    <row r="63" spans="1:103" s="19" customFormat="1" ht="42" customHeight="1">
      <c r="A63" s="81" t="s">
        <v>44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46" t="s">
        <v>154</v>
      </c>
      <c r="AG63" s="46"/>
      <c r="AH63" s="46"/>
      <c r="AI63" s="46"/>
      <c r="AJ63" s="46"/>
      <c r="AK63" s="46"/>
      <c r="AL63" s="46" t="s">
        <v>45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62">
        <f>BB67</f>
        <v>520200</v>
      </c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55">
        <f>BX67+BX73</f>
        <v>140254.28</v>
      </c>
      <c r="BY63" s="55"/>
      <c r="BZ63" s="55"/>
      <c r="CA63" s="55"/>
      <c r="CB63" s="55"/>
      <c r="CC63" s="55"/>
      <c r="CD63" s="55"/>
      <c r="CE63" s="55"/>
      <c r="CF63" s="55">
        <f t="shared" ref="CF63:CF70" si="8">BB63-BX63</f>
        <v>379945.72</v>
      </c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19">
        <f t="shared" si="4"/>
        <v>26.961607074202231</v>
      </c>
    </row>
    <row r="64" spans="1:103" s="19" customFormat="1" ht="77.25" hidden="1" customHeight="1">
      <c r="A64" s="54" t="s">
        <v>46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46" t="s">
        <v>154</v>
      </c>
      <c r="AG64" s="46"/>
      <c r="AH64" s="46"/>
      <c r="AI64" s="46"/>
      <c r="AJ64" s="46"/>
      <c r="AK64" s="46"/>
      <c r="AL64" s="46" t="s">
        <v>47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62" t="str">
        <f>BB65</f>
        <v>-</v>
      </c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55">
        <f>BX65</f>
        <v>0</v>
      </c>
      <c r="BY64" s="55"/>
      <c r="BZ64" s="55"/>
      <c r="CA64" s="55"/>
      <c r="CB64" s="55"/>
      <c r="CC64" s="55"/>
      <c r="CD64" s="55"/>
      <c r="CE64" s="55"/>
      <c r="CF64" s="55" t="e">
        <f t="shared" si="8"/>
        <v>#VALUE!</v>
      </c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19" t="e">
        <f t="shared" si="4"/>
        <v>#VALUE!</v>
      </c>
    </row>
    <row r="65" spans="1:103" s="19" customFormat="1" ht="77.25" hidden="1" customHeight="1">
      <c r="A65" s="52" t="s">
        <v>48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3" t="s">
        <v>154</v>
      </c>
      <c r="AG65" s="53"/>
      <c r="AH65" s="53"/>
      <c r="AI65" s="53"/>
      <c r="AJ65" s="53"/>
      <c r="AK65" s="53"/>
      <c r="AL65" s="53" t="s">
        <v>49</v>
      </c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9" t="str">
        <f>BB66</f>
        <v>-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47"/>
      <c r="BY65" s="47"/>
      <c r="BZ65" s="47"/>
      <c r="CA65" s="47"/>
      <c r="CB65" s="47"/>
      <c r="CC65" s="47"/>
      <c r="CD65" s="47"/>
      <c r="CE65" s="47"/>
      <c r="CF65" s="55" t="e">
        <f t="shared" si="8"/>
        <v>#VALUE!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19" t="e">
        <f t="shared" si="4"/>
        <v>#VALUE!</v>
      </c>
    </row>
    <row r="66" spans="1:103" s="19" customFormat="1" ht="77.25" hidden="1" customHeight="1">
      <c r="A66" s="52" t="s">
        <v>50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3" t="s">
        <v>154</v>
      </c>
      <c r="AG66" s="53"/>
      <c r="AH66" s="53"/>
      <c r="AI66" s="53"/>
      <c r="AJ66" s="53"/>
      <c r="AK66" s="53"/>
      <c r="AL66" s="53" t="s">
        <v>51</v>
      </c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9" t="s">
        <v>28</v>
      </c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47"/>
      <c r="BY66" s="47"/>
      <c r="BZ66" s="47"/>
      <c r="CA66" s="47"/>
      <c r="CB66" s="47"/>
      <c r="CC66" s="47"/>
      <c r="CD66" s="47"/>
      <c r="CE66" s="47"/>
      <c r="CF66" s="55" t="e">
        <f t="shared" si="8"/>
        <v>#VALUE!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19" t="e">
        <f t="shared" si="4"/>
        <v>#VALUE!</v>
      </c>
    </row>
    <row r="67" spans="1:103" s="19" customFormat="1" ht="33" customHeight="1">
      <c r="A67" s="54" t="s">
        <v>52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46" t="s">
        <v>154</v>
      </c>
      <c r="AG67" s="46"/>
      <c r="AH67" s="46"/>
      <c r="AI67" s="46"/>
      <c r="AJ67" s="46"/>
      <c r="AK67" s="46"/>
      <c r="AL67" s="46" t="s">
        <v>257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62">
        <f>BB70+BB68</f>
        <v>520200</v>
      </c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55">
        <f>BX70+BX68</f>
        <v>253054.28</v>
      </c>
      <c r="BY67" s="55"/>
      <c r="BZ67" s="55"/>
      <c r="CA67" s="55"/>
      <c r="CB67" s="55"/>
      <c r="CC67" s="55"/>
      <c r="CD67" s="55"/>
      <c r="CE67" s="55"/>
      <c r="CF67" s="55">
        <f>BB67-BX67</f>
        <v>267145.71999999997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19">
        <f t="shared" si="4"/>
        <v>48.645574778931177</v>
      </c>
    </row>
    <row r="68" spans="1:103" s="20" customFormat="1" ht="41.25" customHeight="1">
      <c r="A68" s="54" t="s">
        <v>84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46" t="s">
        <v>154</v>
      </c>
      <c r="AG68" s="46"/>
      <c r="AH68" s="46"/>
      <c r="AI68" s="46"/>
      <c r="AJ68" s="46"/>
      <c r="AK68" s="46"/>
      <c r="AL68" s="46" t="s">
        <v>255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62">
        <f>BB69</f>
        <v>200</v>
      </c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55">
        <f>BX69</f>
        <v>200</v>
      </c>
      <c r="BY68" s="55"/>
      <c r="BZ68" s="55"/>
      <c r="CA68" s="55"/>
      <c r="CB68" s="55"/>
      <c r="CC68" s="55"/>
      <c r="CD68" s="55"/>
      <c r="CE68" s="55"/>
      <c r="CF68" s="55" t="s">
        <v>28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20">
        <f t="shared" ref="CY68:CY69" si="9">BX68/BB68*100</f>
        <v>100</v>
      </c>
    </row>
    <row r="69" spans="1:103" s="19" customFormat="1" ht="45" customHeight="1">
      <c r="A69" s="52" t="s">
        <v>208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3" t="s">
        <v>154</v>
      </c>
      <c r="AG69" s="53"/>
      <c r="AH69" s="53"/>
      <c r="AI69" s="53"/>
      <c r="AJ69" s="53"/>
      <c r="AK69" s="53"/>
      <c r="AL69" s="53" t="s">
        <v>256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9">
        <v>200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47">
        <v>200</v>
      </c>
      <c r="BY69" s="47"/>
      <c r="BZ69" s="47"/>
      <c r="CA69" s="47"/>
      <c r="CB69" s="47"/>
      <c r="CC69" s="47"/>
      <c r="CD69" s="47"/>
      <c r="CE69" s="47"/>
      <c r="CF69" s="47" t="s">
        <v>28</v>
      </c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19">
        <f t="shared" si="9"/>
        <v>100</v>
      </c>
    </row>
    <row r="70" spans="1:103" s="19" customFormat="1" ht="42.75" customHeight="1">
      <c r="A70" s="52" t="s">
        <v>53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3" t="s">
        <v>154</v>
      </c>
      <c r="AG70" s="53"/>
      <c r="AH70" s="53"/>
      <c r="AI70" s="53"/>
      <c r="AJ70" s="53"/>
      <c r="AK70" s="53"/>
      <c r="AL70" s="53" t="s">
        <v>253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9">
        <f>BB71</f>
        <v>520000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47">
        <f>BX71</f>
        <v>252854.28</v>
      </c>
      <c r="BY70" s="47"/>
      <c r="BZ70" s="47"/>
      <c r="CA70" s="47"/>
      <c r="CB70" s="47"/>
      <c r="CC70" s="47"/>
      <c r="CD70" s="47"/>
      <c r="CE70" s="47"/>
      <c r="CF70" s="47">
        <f t="shared" si="8"/>
        <v>267145.71999999997</v>
      </c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19">
        <f t="shared" si="4"/>
        <v>48.625823076923076</v>
      </c>
    </row>
    <row r="71" spans="1:103" s="19" customFormat="1" ht="47.25" customHeight="1">
      <c r="A71" s="52" t="s">
        <v>209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3" t="s">
        <v>154</v>
      </c>
      <c r="AG71" s="53"/>
      <c r="AH71" s="53"/>
      <c r="AI71" s="53"/>
      <c r="AJ71" s="53"/>
      <c r="AK71" s="53"/>
      <c r="AL71" s="53" t="s">
        <v>254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9">
        <v>520000</v>
      </c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47">
        <v>252854.28</v>
      </c>
      <c r="BY71" s="47"/>
      <c r="BZ71" s="47"/>
      <c r="CA71" s="47"/>
      <c r="CB71" s="47"/>
      <c r="CC71" s="47"/>
      <c r="CD71" s="47"/>
      <c r="CE71" s="47"/>
      <c r="CF71" s="47">
        <f>BB71-BX71</f>
        <v>267145.71999999997</v>
      </c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19">
        <f t="shared" si="4"/>
        <v>48.625823076923076</v>
      </c>
    </row>
    <row r="72" spans="1:103" s="26" customFormat="1" ht="42.75" customHeight="1">
      <c r="A72" s="51" t="s">
        <v>268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41" t="s">
        <v>154</v>
      </c>
      <c r="AG72" s="41"/>
      <c r="AH72" s="41"/>
      <c r="AI72" s="41"/>
      <c r="AJ72" s="41"/>
      <c r="AK72" s="41"/>
      <c r="AL72" s="41" t="s">
        <v>269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2" t="s">
        <v>28</v>
      </c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>
        <f>BX73</f>
        <v>-112800</v>
      </c>
      <c r="BY72" s="43"/>
      <c r="BZ72" s="43"/>
      <c r="CA72" s="43"/>
      <c r="CB72" s="43"/>
      <c r="CC72" s="43"/>
      <c r="CD72" s="43"/>
      <c r="CE72" s="43"/>
      <c r="CF72" s="43">
        <v>112800</v>
      </c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26" t="e">
        <f t="shared" si="4"/>
        <v>#VALUE!</v>
      </c>
    </row>
    <row r="73" spans="1:103" s="26" customFormat="1" ht="42.75" customHeight="1">
      <c r="A73" s="36" t="s">
        <v>270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7" t="s">
        <v>154</v>
      </c>
      <c r="AG73" s="37"/>
      <c r="AH73" s="37"/>
      <c r="AI73" s="37"/>
      <c r="AJ73" s="37"/>
      <c r="AK73" s="37"/>
      <c r="AL73" s="37" t="s">
        <v>271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 t="s">
        <v>28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>
        <f>BX74</f>
        <v>-112800</v>
      </c>
      <c r="BY73" s="39"/>
      <c r="BZ73" s="39"/>
      <c r="CA73" s="39"/>
      <c r="CB73" s="39"/>
      <c r="CC73" s="39"/>
      <c r="CD73" s="39"/>
      <c r="CE73" s="39"/>
      <c r="CF73" s="39">
        <v>112800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26" t="e">
        <f t="shared" ref="CY73:CY74" si="10">BX73/BB73*100</f>
        <v>#VALUE!</v>
      </c>
    </row>
    <row r="74" spans="1:103" s="26" customFormat="1" ht="47.25" customHeight="1">
      <c r="A74" s="36" t="s">
        <v>267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7" t="s">
        <v>154</v>
      </c>
      <c r="AG74" s="37"/>
      <c r="AH74" s="37"/>
      <c r="AI74" s="37"/>
      <c r="AJ74" s="37"/>
      <c r="AK74" s="37"/>
      <c r="AL74" s="37" t="s">
        <v>263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28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9">
        <v>-112800</v>
      </c>
      <c r="BY74" s="39"/>
      <c r="BZ74" s="39"/>
      <c r="CA74" s="39"/>
      <c r="CB74" s="39"/>
      <c r="CC74" s="39"/>
      <c r="CD74" s="39"/>
      <c r="CE74" s="39"/>
      <c r="CF74" s="39">
        <v>112800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26" t="e">
        <f t="shared" si="10"/>
        <v>#VALUE!</v>
      </c>
    </row>
  </sheetData>
  <mergeCells count="393">
    <mergeCell ref="A68:AE68"/>
    <mergeCell ref="AF68:AK68"/>
    <mergeCell ref="AL68:BA68"/>
    <mergeCell ref="BB68:BW68"/>
    <mergeCell ref="BX68:CE68"/>
    <mergeCell ref="CF68:CX68"/>
    <mergeCell ref="A69:AE69"/>
    <mergeCell ref="AF69:AK69"/>
    <mergeCell ref="AL69:BA69"/>
    <mergeCell ref="BB69:BW69"/>
    <mergeCell ref="BX69:CE69"/>
    <mergeCell ref="CF69:CX69"/>
    <mergeCell ref="BB2:CX2"/>
    <mergeCell ref="AL53:BA53"/>
    <mergeCell ref="BB53:BW53"/>
    <mergeCell ref="BX32:CE32"/>
    <mergeCell ref="CF37:CX37"/>
    <mergeCell ref="CF39:CX39"/>
    <mergeCell ref="CF44:CX44"/>
    <mergeCell ref="AL32:BA32"/>
    <mergeCell ref="BB32:BW32"/>
    <mergeCell ref="BX36:CE36"/>
    <mergeCell ref="BB42:BW42"/>
    <mergeCell ref="AL31:BA31"/>
    <mergeCell ref="BB31:BW31"/>
    <mergeCell ref="BB27:BW27"/>
    <mergeCell ref="BX44:CE44"/>
    <mergeCell ref="BX47:CE47"/>
    <mergeCell ref="BB30:BW30"/>
    <mergeCell ref="BB36:BW36"/>
    <mergeCell ref="AL40:BA40"/>
    <mergeCell ref="BX40:CE40"/>
    <mergeCell ref="CF40:CX40"/>
    <mergeCell ref="BX39:CE39"/>
    <mergeCell ref="BX52:CE52"/>
    <mergeCell ref="CF52:CX52"/>
    <mergeCell ref="AF44:AK44"/>
    <mergeCell ref="A50:AE50"/>
    <mergeCell ref="AF50:AK50"/>
    <mergeCell ref="BX41:CE41"/>
    <mergeCell ref="BB38:BW38"/>
    <mergeCell ref="AL37:BA37"/>
    <mergeCell ref="BB37:BW37"/>
    <mergeCell ref="A28:AE28"/>
    <mergeCell ref="AF28:AK28"/>
    <mergeCell ref="AL28:BA28"/>
    <mergeCell ref="BB28:BW28"/>
    <mergeCell ref="A30:AE30"/>
    <mergeCell ref="AF30:AK30"/>
    <mergeCell ref="AL30:BA30"/>
    <mergeCell ref="A29:AE29"/>
    <mergeCell ref="AF29:AK29"/>
    <mergeCell ref="AF43:AK43"/>
    <mergeCell ref="AF31:AK31"/>
    <mergeCell ref="A48:AE48"/>
    <mergeCell ref="AF48:AK48"/>
    <mergeCell ref="AF36:AK36"/>
    <mergeCell ref="A37:AE37"/>
    <mergeCell ref="AF37:AK37"/>
    <mergeCell ref="A38:AE38"/>
    <mergeCell ref="CF55:CX55"/>
    <mergeCell ref="AF55:AK55"/>
    <mergeCell ref="BB61:BW61"/>
    <mergeCell ref="BB52:BW52"/>
    <mergeCell ref="BB60:BW60"/>
    <mergeCell ref="AL55:BA55"/>
    <mergeCell ref="BB55:BW55"/>
    <mergeCell ref="AL54:BA54"/>
    <mergeCell ref="A64:AE64"/>
    <mergeCell ref="AF64:AK64"/>
    <mergeCell ref="AL64:BA64"/>
    <mergeCell ref="BB64:BW64"/>
    <mergeCell ref="A59:AE59"/>
    <mergeCell ref="AF59:AK59"/>
    <mergeCell ref="BX60:CE60"/>
    <mergeCell ref="BX64:CE64"/>
    <mergeCell ref="BX55:CE55"/>
    <mergeCell ref="BX59:CE59"/>
    <mergeCell ref="CF59:CX59"/>
    <mergeCell ref="AL59:BA59"/>
    <mergeCell ref="BB59:BW59"/>
    <mergeCell ref="CF64:CX64"/>
    <mergeCell ref="BX63:CE63"/>
    <mergeCell ref="CF63:CX63"/>
    <mergeCell ref="BX61:CE61"/>
    <mergeCell ref="BX62:CE62"/>
    <mergeCell ref="AL63:BA63"/>
    <mergeCell ref="BB63:BW63"/>
    <mergeCell ref="AL61:BA61"/>
    <mergeCell ref="AL60:BA60"/>
    <mergeCell ref="BB62:BW62"/>
    <mergeCell ref="CF62:CX6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A55:AE55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52:AK52"/>
    <mergeCell ref="AL52:BA52"/>
    <mergeCell ref="BX28:CE28"/>
    <mergeCell ref="BX30:CE30"/>
    <mergeCell ref="AF49:AK49"/>
    <mergeCell ref="BX50:CE50"/>
    <mergeCell ref="BX43:CE43"/>
    <mergeCell ref="BX48:CE48"/>
    <mergeCell ref="A44:AE44"/>
    <mergeCell ref="A31:AE31"/>
    <mergeCell ref="A70:AE70"/>
    <mergeCell ref="AF70:AK70"/>
    <mergeCell ref="AL71:BA71"/>
    <mergeCell ref="BB71:BW71"/>
    <mergeCell ref="AF19:AK19"/>
    <mergeCell ref="A20:AE20"/>
    <mergeCell ref="AF20:AK20"/>
    <mergeCell ref="A23:AE23"/>
    <mergeCell ref="AF23:AK23"/>
    <mergeCell ref="AL23:BA23"/>
    <mergeCell ref="A62:AE62"/>
    <mergeCell ref="AF62:AK62"/>
    <mergeCell ref="AL62:BA62"/>
    <mergeCell ref="A40:AE40"/>
    <mergeCell ref="AF40:AK40"/>
    <mergeCell ref="A49:AE49"/>
    <mergeCell ref="A47:AE47"/>
    <mergeCell ref="AF47:AK47"/>
    <mergeCell ref="A45:AE45"/>
    <mergeCell ref="AF45:AK45"/>
    <mergeCell ref="A46:AE46"/>
    <mergeCell ref="A41:AE41"/>
    <mergeCell ref="AF41:AK41"/>
    <mergeCell ref="A42:AE42"/>
    <mergeCell ref="AL65:BA65"/>
    <mergeCell ref="BB65:BW65"/>
    <mergeCell ref="AL66:BA66"/>
    <mergeCell ref="BB66:BW66"/>
    <mergeCell ref="AL67:BA67"/>
    <mergeCell ref="BB67:BW67"/>
    <mergeCell ref="BX66:CE66"/>
    <mergeCell ref="CF66:CX66"/>
    <mergeCell ref="AL70:BA70"/>
    <mergeCell ref="BB70:BW70"/>
    <mergeCell ref="BX70:CE70"/>
    <mergeCell ref="BX67:CE67"/>
    <mergeCell ref="CF70:CX70"/>
    <mergeCell ref="CF67:CX67"/>
    <mergeCell ref="A60:AE60"/>
    <mergeCell ref="A65:AE65"/>
    <mergeCell ref="AF65:AK65"/>
    <mergeCell ref="A66:AE66"/>
    <mergeCell ref="AF66:AK66"/>
    <mergeCell ref="A61:AE61"/>
    <mergeCell ref="AF61:AK61"/>
    <mergeCell ref="A63:AE63"/>
    <mergeCell ref="AF63:AK63"/>
    <mergeCell ref="AF60:AK60"/>
    <mergeCell ref="AF46:AK46"/>
    <mergeCell ref="A32:AE32"/>
    <mergeCell ref="A51:AE51"/>
    <mergeCell ref="AF51:AK51"/>
    <mergeCell ref="AF42:AK42"/>
    <mergeCell ref="A43:AE43"/>
    <mergeCell ref="BB39:BW39"/>
    <mergeCell ref="AL38:BA38"/>
    <mergeCell ref="A33:AE33"/>
    <mergeCell ref="AF33:AK33"/>
    <mergeCell ref="A36:AE36"/>
    <mergeCell ref="A34:AE34"/>
    <mergeCell ref="AF34:AK34"/>
    <mergeCell ref="AL36:BA36"/>
    <mergeCell ref="AL39:BA39"/>
    <mergeCell ref="AF35:AK35"/>
    <mergeCell ref="BB35:BW35"/>
    <mergeCell ref="BB49:BW49"/>
    <mergeCell ref="AL46:BA46"/>
    <mergeCell ref="BB46:BW46"/>
    <mergeCell ref="BB48:BW48"/>
    <mergeCell ref="AL47:BA47"/>
    <mergeCell ref="AL48:BA48"/>
    <mergeCell ref="AL33:BA33"/>
    <mergeCell ref="BB54:BW54"/>
    <mergeCell ref="A54:AE54"/>
    <mergeCell ref="AF54:AK54"/>
    <mergeCell ref="A53:AE53"/>
    <mergeCell ref="AF53:AK53"/>
    <mergeCell ref="A52:AE52"/>
    <mergeCell ref="CF61:CX61"/>
    <mergeCell ref="CF60:CX60"/>
    <mergeCell ref="BX38:CE38"/>
    <mergeCell ref="BX54:CE54"/>
    <mergeCell ref="CF42:CX42"/>
    <mergeCell ref="CF54:CX54"/>
    <mergeCell ref="BX46:CE46"/>
    <mergeCell ref="BX51:CE51"/>
    <mergeCell ref="CF51:CX51"/>
    <mergeCell ref="CF47:CX47"/>
    <mergeCell ref="BX49:CE49"/>
    <mergeCell ref="CF49:CX49"/>
    <mergeCell ref="CF53:CX53"/>
    <mergeCell ref="AL50:BA50"/>
    <mergeCell ref="BB50:BW50"/>
    <mergeCell ref="AL51:BA51"/>
    <mergeCell ref="BB51:BW51"/>
    <mergeCell ref="AL49:BA49"/>
    <mergeCell ref="BX31:CE31"/>
    <mergeCell ref="CF31:CX31"/>
    <mergeCell ref="BX53:CE53"/>
    <mergeCell ref="CF46:CX46"/>
    <mergeCell ref="BX45:CE45"/>
    <mergeCell ref="BX42:CE42"/>
    <mergeCell ref="CF36:CX36"/>
    <mergeCell ref="CF32:CX32"/>
    <mergeCell ref="CF50:CX50"/>
    <mergeCell ref="CF43:CX43"/>
    <mergeCell ref="CF41:CX41"/>
    <mergeCell ref="CF48:CX48"/>
    <mergeCell ref="CF38:CX38"/>
    <mergeCell ref="CF34:CX34"/>
    <mergeCell ref="CF45:CX45"/>
    <mergeCell ref="BX35:CE35"/>
    <mergeCell ref="CF35:CX35"/>
    <mergeCell ref="BX33:CE33"/>
    <mergeCell ref="AL45:BA45"/>
    <mergeCell ref="BB45:BW45"/>
    <mergeCell ref="BB40:BW40"/>
    <mergeCell ref="BB47:BW47"/>
    <mergeCell ref="AL35:BA35"/>
    <mergeCell ref="BB22:BW22"/>
    <mergeCell ref="BX22:CE22"/>
    <mergeCell ref="CF22:CX22"/>
    <mergeCell ref="BB21:BW21"/>
    <mergeCell ref="BX21:CE21"/>
    <mergeCell ref="CF21:CX21"/>
    <mergeCell ref="BX27:CE27"/>
    <mergeCell ref="AL27:BA27"/>
    <mergeCell ref="BB33:BW33"/>
    <mergeCell ref="AL42:BA42"/>
    <mergeCell ref="AL44:BA44"/>
    <mergeCell ref="BX34:CE34"/>
    <mergeCell ref="AL34:BA34"/>
    <mergeCell ref="BB44:BW44"/>
    <mergeCell ref="BB34:BW34"/>
    <mergeCell ref="AL43:BA43"/>
    <mergeCell ref="BB43:BW43"/>
    <mergeCell ref="BB41:BW41"/>
    <mergeCell ref="AL41:BA41"/>
    <mergeCell ref="A25:AE25"/>
    <mergeCell ref="AF25:AK25"/>
    <mergeCell ref="AL25:BA25"/>
    <mergeCell ref="BB25:BW25"/>
    <mergeCell ref="BX25:CE25"/>
    <mergeCell ref="CF25:CX25"/>
    <mergeCell ref="A24:AE24"/>
    <mergeCell ref="AF24:AK24"/>
    <mergeCell ref="AL24:BA24"/>
    <mergeCell ref="BB24:BW24"/>
    <mergeCell ref="BX24:CE24"/>
    <mergeCell ref="CF24:CX24"/>
    <mergeCell ref="A21:AE21"/>
    <mergeCell ref="AF21:AK21"/>
    <mergeCell ref="AL21:BA21"/>
    <mergeCell ref="BB23:BW23"/>
    <mergeCell ref="BX23:CE23"/>
    <mergeCell ref="CF23:CX23"/>
    <mergeCell ref="AF32:AK32"/>
    <mergeCell ref="AF38:AK38"/>
    <mergeCell ref="A39:AE39"/>
    <mergeCell ref="AF39:AK39"/>
    <mergeCell ref="CF28:CX28"/>
    <mergeCell ref="A26:AE26"/>
    <mergeCell ref="AF26:AK26"/>
    <mergeCell ref="AL26:BA26"/>
    <mergeCell ref="BB26:BW26"/>
    <mergeCell ref="BX26:CE26"/>
    <mergeCell ref="CF26:CX26"/>
    <mergeCell ref="AL29:BA29"/>
    <mergeCell ref="BB29:BW29"/>
    <mergeCell ref="BX29:CE29"/>
    <mergeCell ref="CF29:CX29"/>
    <mergeCell ref="CF33:CX33"/>
    <mergeCell ref="BX37:CE37"/>
    <mergeCell ref="CF27:CX27"/>
    <mergeCell ref="A27:AE27"/>
    <mergeCell ref="AF27:AK27"/>
    <mergeCell ref="CF30:CX30"/>
    <mergeCell ref="A35:AE35"/>
    <mergeCell ref="A73:AE73"/>
    <mergeCell ref="AF73:AK73"/>
    <mergeCell ref="AL73:BA73"/>
    <mergeCell ref="BB73:BW73"/>
    <mergeCell ref="BX73:CE73"/>
    <mergeCell ref="CF73:CX73"/>
    <mergeCell ref="A72:AE72"/>
    <mergeCell ref="AF72:AK72"/>
    <mergeCell ref="AL72:BA72"/>
    <mergeCell ref="BB72:BW72"/>
    <mergeCell ref="BX72:CE72"/>
    <mergeCell ref="CF72:CX72"/>
    <mergeCell ref="A71:AE71"/>
    <mergeCell ref="AF71:AK71"/>
    <mergeCell ref="A67:AE67"/>
    <mergeCell ref="AF67:AK67"/>
    <mergeCell ref="BX65:CE65"/>
    <mergeCell ref="CF65:CX65"/>
    <mergeCell ref="BX71:CE71"/>
    <mergeCell ref="CF71:CX71"/>
    <mergeCell ref="A74:AE74"/>
    <mergeCell ref="AF74:AK74"/>
    <mergeCell ref="AL74:BA74"/>
    <mergeCell ref="BB74:BW74"/>
    <mergeCell ref="BX74:CE74"/>
    <mergeCell ref="CF74:CX74"/>
    <mergeCell ref="A56:AE56"/>
    <mergeCell ref="AF56:AK56"/>
    <mergeCell ref="AL56:BA56"/>
    <mergeCell ref="BB56:BW56"/>
    <mergeCell ref="BX56:CE56"/>
    <mergeCell ref="CF56:CX56"/>
    <mergeCell ref="A57:AE57"/>
    <mergeCell ref="AF57:AK57"/>
    <mergeCell ref="AL57:BA57"/>
    <mergeCell ref="BB57:BW57"/>
    <mergeCell ref="BX57:CE57"/>
    <mergeCell ref="CF57:CX57"/>
    <mergeCell ref="A58:AE58"/>
    <mergeCell ref="AF58:AK58"/>
    <mergeCell ref="AL58:BA58"/>
    <mergeCell ref="BB58:BW58"/>
    <mergeCell ref="BX58:CE58"/>
    <mergeCell ref="CF58:CX5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view="pageBreakPreview" topLeftCell="A27" zoomScaleSheetLayoutView="100" workbookViewId="0">
      <selection activeCell="BW29" sqref="BW29:CG2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54</v>
      </c>
    </row>
    <row r="2" spans="1:129" ht="12.7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02" t="s">
        <v>149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 t="s">
        <v>150</v>
      </c>
      <c r="AF4" s="102"/>
      <c r="AG4" s="102"/>
      <c r="AH4" s="102"/>
      <c r="AI4" s="102"/>
      <c r="AJ4" s="102"/>
      <c r="AK4" s="102" t="s">
        <v>56</v>
      </c>
      <c r="AL4" s="102"/>
      <c r="AM4" s="102"/>
      <c r="AN4" s="102"/>
      <c r="AO4" s="102"/>
      <c r="AP4" s="102"/>
      <c r="AQ4" s="102"/>
      <c r="AR4" s="102"/>
      <c r="AS4" s="102"/>
      <c r="AT4" s="102" t="s">
        <v>151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 t="s">
        <v>152</v>
      </c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 t="s">
        <v>153</v>
      </c>
      <c r="BX4" s="102"/>
      <c r="BY4" s="102"/>
      <c r="BZ4" s="102"/>
      <c r="CA4" s="102"/>
      <c r="CB4" s="102"/>
      <c r="CC4" s="102"/>
      <c r="CD4" s="102"/>
      <c r="CE4" s="102"/>
      <c r="CF4" s="102"/>
      <c r="CG4" s="102"/>
    </row>
    <row r="5" spans="1:129" s="22" customFormat="1" ht="5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</row>
    <row r="6" spans="1:129" s="22" customFormat="1" ht="12.75">
      <c r="A6" s="103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>
        <v>2</v>
      </c>
      <c r="AF6" s="103"/>
      <c r="AG6" s="103"/>
      <c r="AH6" s="103"/>
      <c r="AI6" s="103"/>
      <c r="AJ6" s="103"/>
      <c r="AK6" s="103">
        <v>3</v>
      </c>
      <c r="AL6" s="103"/>
      <c r="AM6" s="103"/>
      <c r="AN6" s="103"/>
      <c r="AO6" s="103"/>
      <c r="AP6" s="103"/>
      <c r="AQ6" s="103"/>
      <c r="AR6" s="103"/>
      <c r="AS6" s="103"/>
      <c r="AT6" s="103">
        <v>4</v>
      </c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>
        <v>5</v>
      </c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>
        <v>6</v>
      </c>
      <c r="BX6" s="103"/>
      <c r="BY6" s="103"/>
      <c r="BZ6" s="103"/>
      <c r="CA6" s="103"/>
      <c r="CB6" s="103"/>
      <c r="CC6" s="103"/>
      <c r="CD6" s="103"/>
      <c r="CE6" s="103"/>
      <c r="CF6" s="103"/>
      <c r="CG6" s="103"/>
    </row>
    <row r="7" spans="1:129" s="20" customFormat="1" ht="32.25" customHeight="1">
      <c r="A7" s="75" t="s">
        <v>94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154" t="s">
        <v>57</v>
      </c>
      <c r="AF7" s="154"/>
      <c r="AG7" s="154"/>
      <c r="AH7" s="154"/>
      <c r="AI7" s="154"/>
      <c r="AJ7" s="154"/>
      <c r="AK7" s="184" t="s">
        <v>58</v>
      </c>
      <c r="AL7" s="185"/>
      <c r="AM7" s="185"/>
      <c r="AN7" s="185"/>
      <c r="AO7" s="185"/>
      <c r="AP7" s="185"/>
      <c r="AQ7" s="185"/>
      <c r="AR7" s="185"/>
      <c r="AS7" s="186"/>
      <c r="AT7" s="147">
        <f>SUM(AT8:BJ51)</f>
        <v>23234100.309999999</v>
      </c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f>SUM(BK8:BV50)</f>
        <v>6432100.5799999991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>
        <f>AT7-BK7</f>
        <v>16801999.73</v>
      </c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20">
        <f>BK7/AT7*100</f>
        <v>27.683880564256718</v>
      </c>
      <c r="CJ7" s="157"/>
      <c r="CK7" s="157"/>
      <c r="CL7" s="157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</row>
    <row r="8" spans="1:129" s="22" customFormat="1" ht="12.75">
      <c r="A8" s="159" t="s">
        <v>155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1"/>
      <c r="AE8" s="163">
        <v>200</v>
      </c>
      <c r="AF8" s="164"/>
      <c r="AG8" s="164"/>
      <c r="AH8" s="164"/>
      <c r="AI8" s="164"/>
      <c r="AJ8" s="165"/>
      <c r="AK8" s="169" t="s">
        <v>128</v>
      </c>
      <c r="AL8" s="170"/>
      <c r="AM8" s="170"/>
      <c r="AN8" s="170"/>
      <c r="AO8" s="170"/>
      <c r="AP8" s="170"/>
      <c r="AQ8" s="170"/>
      <c r="AR8" s="170"/>
      <c r="AS8" s="171"/>
      <c r="AT8" s="175">
        <v>722700</v>
      </c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7"/>
      <c r="BK8" s="175">
        <v>190535.92</v>
      </c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7"/>
      <c r="BW8" s="175">
        <f>AT8-BK8</f>
        <v>532164.07999999996</v>
      </c>
      <c r="BX8" s="176"/>
      <c r="BY8" s="176"/>
      <c r="BZ8" s="176"/>
      <c r="CA8" s="176"/>
      <c r="CB8" s="176"/>
      <c r="CC8" s="176"/>
      <c r="CD8" s="176"/>
      <c r="CE8" s="176"/>
      <c r="CF8" s="176"/>
      <c r="CG8" s="177"/>
    </row>
    <row r="9" spans="1:129" s="19" customFormat="1" ht="119.25" customHeight="1">
      <c r="A9" s="162" t="s">
        <v>127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6"/>
      <c r="AF9" s="167"/>
      <c r="AG9" s="167"/>
      <c r="AH9" s="167"/>
      <c r="AI9" s="167"/>
      <c r="AJ9" s="168"/>
      <c r="AK9" s="172"/>
      <c r="AL9" s="173"/>
      <c r="AM9" s="173"/>
      <c r="AN9" s="173"/>
      <c r="AO9" s="173"/>
      <c r="AP9" s="173"/>
      <c r="AQ9" s="173"/>
      <c r="AR9" s="173"/>
      <c r="AS9" s="174"/>
      <c r="AT9" s="178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80"/>
      <c r="BK9" s="178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80"/>
      <c r="BW9" s="178"/>
      <c r="BX9" s="179"/>
      <c r="BY9" s="179"/>
      <c r="BZ9" s="179"/>
      <c r="CA9" s="179"/>
      <c r="CB9" s="179"/>
      <c r="CC9" s="179"/>
      <c r="CD9" s="179"/>
      <c r="CE9" s="179"/>
      <c r="CF9" s="179"/>
      <c r="CG9" s="180"/>
      <c r="CH9" s="20">
        <f>BK8/AT8*100</f>
        <v>26.364455514044554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0" t="s">
        <v>129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143">
        <v>200</v>
      </c>
      <c r="AF10" s="143"/>
      <c r="AG10" s="143"/>
      <c r="AH10" s="143"/>
      <c r="AI10" s="143"/>
      <c r="AJ10" s="143"/>
      <c r="AK10" s="141" t="s">
        <v>130</v>
      </c>
      <c r="AL10" s="141"/>
      <c r="AM10" s="141"/>
      <c r="AN10" s="141"/>
      <c r="AO10" s="141"/>
      <c r="AP10" s="141"/>
      <c r="AQ10" s="141"/>
      <c r="AR10" s="141"/>
      <c r="AS10" s="141"/>
      <c r="AT10" s="137">
        <v>48800</v>
      </c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>
        <v>12178</v>
      </c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>
        <f>AT10-BK10</f>
        <v>36622</v>
      </c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20">
        <f t="shared" ref="CH10:CH50" si="0">BK10/AT10*100</f>
        <v>24.954918032786885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0" t="s">
        <v>131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143">
        <v>200</v>
      </c>
      <c r="AF11" s="143"/>
      <c r="AG11" s="143"/>
      <c r="AH11" s="143"/>
      <c r="AI11" s="143"/>
      <c r="AJ11" s="143"/>
      <c r="AK11" s="141" t="s">
        <v>2</v>
      </c>
      <c r="AL11" s="141"/>
      <c r="AM11" s="141"/>
      <c r="AN11" s="141"/>
      <c r="AO11" s="141"/>
      <c r="AP11" s="141"/>
      <c r="AQ11" s="141"/>
      <c r="AR11" s="141"/>
      <c r="AS11" s="141"/>
      <c r="AT11" s="137">
        <v>233000</v>
      </c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>
        <v>60019.6</v>
      </c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>
        <f>AT11-BK11</f>
        <v>172980.4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20">
        <f t="shared" si="0"/>
        <v>25.759484978540769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0" t="s">
        <v>133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143">
        <v>200</v>
      </c>
      <c r="AF12" s="143"/>
      <c r="AG12" s="143"/>
      <c r="AH12" s="143"/>
      <c r="AI12" s="143"/>
      <c r="AJ12" s="143"/>
      <c r="AK12" s="141" t="s">
        <v>132</v>
      </c>
      <c r="AL12" s="141"/>
      <c r="AM12" s="141"/>
      <c r="AN12" s="141"/>
      <c r="AO12" s="141"/>
      <c r="AP12" s="141"/>
      <c r="AQ12" s="141"/>
      <c r="AR12" s="141"/>
      <c r="AS12" s="141"/>
      <c r="AT12" s="137">
        <v>99000</v>
      </c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>
        <v>21000</v>
      </c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>
        <f>AT12-BK12</f>
        <v>78000</v>
      </c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20">
        <f t="shared" si="0"/>
        <v>21.212121212121211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7" customHeight="1">
      <c r="A13" s="68" t="s">
        <v>224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0"/>
      <c r="AD13" s="21"/>
      <c r="AE13" s="190">
        <v>200</v>
      </c>
      <c r="AF13" s="191"/>
      <c r="AG13" s="191"/>
      <c r="AH13" s="191"/>
      <c r="AI13" s="191"/>
      <c r="AJ13" s="192"/>
      <c r="AK13" s="187" t="s">
        <v>223</v>
      </c>
      <c r="AL13" s="188"/>
      <c r="AM13" s="188"/>
      <c r="AN13" s="188"/>
      <c r="AO13" s="188"/>
      <c r="AP13" s="188"/>
      <c r="AQ13" s="188"/>
      <c r="AR13" s="188"/>
      <c r="AS13" s="189"/>
      <c r="AT13" s="193">
        <v>4700</v>
      </c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5"/>
      <c r="BK13" s="193" t="s">
        <v>28</v>
      </c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/>
      <c r="BW13" s="137">
        <f>AT13</f>
        <v>4700</v>
      </c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14" customHeight="1">
      <c r="A14" s="60" t="s">
        <v>136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142">
        <v>200</v>
      </c>
      <c r="AF14" s="142"/>
      <c r="AG14" s="142"/>
      <c r="AH14" s="142"/>
      <c r="AI14" s="142"/>
      <c r="AJ14" s="142"/>
      <c r="AK14" s="141" t="s">
        <v>134</v>
      </c>
      <c r="AL14" s="141"/>
      <c r="AM14" s="141"/>
      <c r="AN14" s="141"/>
      <c r="AO14" s="141"/>
      <c r="AP14" s="141"/>
      <c r="AQ14" s="141"/>
      <c r="AR14" s="141"/>
      <c r="AS14" s="141"/>
      <c r="AT14" s="137">
        <v>3342700</v>
      </c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>
        <v>932837.44</v>
      </c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>
        <f>AT14-BK14</f>
        <v>2409862.56</v>
      </c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20">
        <f t="shared" si="0"/>
        <v>27.906705357944173</v>
      </c>
      <c r="CJ14" s="23"/>
      <c r="CK14" s="23"/>
      <c r="CL14" s="23"/>
      <c r="CM14" s="25"/>
      <c r="CN14" s="25"/>
      <c r="CO14" s="25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50" customHeight="1">
      <c r="A15" s="60" t="s">
        <v>142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142">
        <v>200</v>
      </c>
      <c r="AF15" s="142"/>
      <c r="AG15" s="142"/>
      <c r="AH15" s="142"/>
      <c r="AI15" s="142"/>
      <c r="AJ15" s="142"/>
      <c r="AK15" s="141" t="s">
        <v>137</v>
      </c>
      <c r="AL15" s="141"/>
      <c r="AM15" s="141"/>
      <c r="AN15" s="141"/>
      <c r="AO15" s="141"/>
      <c r="AP15" s="141"/>
      <c r="AQ15" s="141"/>
      <c r="AR15" s="141"/>
      <c r="AS15" s="141"/>
      <c r="AT15" s="137">
        <v>294100</v>
      </c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>
        <v>57168</v>
      </c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>
        <f>AT15-BK15</f>
        <v>236932</v>
      </c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20">
        <f t="shared" si="0"/>
        <v>19.438286297177832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29" customHeight="1">
      <c r="A16" s="60" t="s">
        <v>138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142">
        <v>200</v>
      </c>
      <c r="AF16" s="142"/>
      <c r="AG16" s="142"/>
      <c r="AH16" s="142"/>
      <c r="AI16" s="142"/>
      <c r="AJ16" s="142"/>
      <c r="AK16" s="141" t="s">
        <v>139</v>
      </c>
      <c r="AL16" s="141"/>
      <c r="AM16" s="141"/>
      <c r="AN16" s="141"/>
      <c r="AO16" s="141"/>
      <c r="AP16" s="141"/>
      <c r="AQ16" s="141"/>
      <c r="AR16" s="141"/>
      <c r="AS16" s="141"/>
      <c r="AT16" s="137">
        <v>1090700</v>
      </c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>
        <v>287395.28000000003</v>
      </c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>
        <f>AT16-BK16</f>
        <v>803304.72</v>
      </c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20">
        <f t="shared" si="0"/>
        <v>26.349617676721376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08" customHeight="1">
      <c r="A17" s="60" t="s">
        <v>214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142">
        <v>200</v>
      </c>
      <c r="AF17" s="142"/>
      <c r="AG17" s="142"/>
      <c r="AH17" s="142"/>
      <c r="AI17" s="142"/>
      <c r="AJ17" s="142"/>
      <c r="AK17" s="141" t="s">
        <v>215</v>
      </c>
      <c r="AL17" s="141"/>
      <c r="AM17" s="141"/>
      <c r="AN17" s="141"/>
      <c r="AO17" s="141"/>
      <c r="AP17" s="141"/>
      <c r="AQ17" s="141"/>
      <c r="AR17" s="141"/>
      <c r="AS17" s="141"/>
      <c r="AT17" s="137">
        <v>1000</v>
      </c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 t="s">
        <v>28</v>
      </c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>
        <f>AT17</f>
        <v>1000</v>
      </c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20" t="e">
        <f>BK17/AT17*100</f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2" customHeight="1">
      <c r="A18" s="60" t="s">
        <v>141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142">
        <v>200</v>
      </c>
      <c r="AF18" s="142"/>
      <c r="AG18" s="142"/>
      <c r="AH18" s="142"/>
      <c r="AI18" s="142"/>
      <c r="AJ18" s="142"/>
      <c r="AK18" s="141" t="s">
        <v>140</v>
      </c>
      <c r="AL18" s="141"/>
      <c r="AM18" s="141"/>
      <c r="AN18" s="141"/>
      <c r="AO18" s="141"/>
      <c r="AP18" s="141"/>
      <c r="AQ18" s="141"/>
      <c r="AR18" s="141"/>
      <c r="AS18" s="141"/>
      <c r="AT18" s="137">
        <v>1353700</v>
      </c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>
        <v>499056.16</v>
      </c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>
        <f>AT18-BK18</f>
        <v>854643.84000000008</v>
      </c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20">
        <f t="shared" si="0"/>
        <v>36.866082588461254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88.5" customHeight="1">
      <c r="A19" s="60" t="s">
        <v>111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142">
        <v>200</v>
      </c>
      <c r="AF19" s="142"/>
      <c r="AG19" s="142"/>
      <c r="AH19" s="142"/>
      <c r="AI19" s="142"/>
      <c r="AJ19" s="142"/>
      <c r="AK19" s="141" t="s">
        <v>112</v>
      </c>
      <c r="AL19" s="141"/>
      <c r="AM19" s="141"/>
      <c r="AN19" s="141"/>
      <c r="AO19" s="141"/>
      <c r="AP19" s="141"/>
      <c r="AQ19" s="141"/>
      <c r="AR19" s="141"/>
      <c r="AS19" s="141"/>
      <c r="AT19" s="137">
        <v>135000</v>
      </c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>
        <v>128778.76</v>
      </c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>
        <f>AT19-BK19</f>
        <v>6221.2400000000052</v>
      </c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20">
        <f t="shared" si="0"/>
        <v>95.391674074074075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78.75" customHeight="1">
      <c r="A20" s="60" t="s">
        <v>113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142">
        <v>200</v>
      </c>
      <c r="AF20" s="142"/>
      <c r="AG20" s="142"/>
      <c r="AH20" s="142"/>
      <c r="AI20" s="142"/>
      <c r="AJ20" s="142"/>
      <c r="AK20" s="141" t="s">
        <v>216</v>
      </c>
      <c r="AL20" s="141"/>
      <c r="AM20" s="141"/>
      <c r="AN20" s="141"/>
      <c r="AO20" s="141"/>
      <c r="AP20" s="141"/>
      <c r="AQ20" s="141"/>
      <c r="AR20" s="141"/>
      <c r="AS20" s="141"/>
      <c r="AT20" s="137">
        <v>15000</v>
      </c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>
        <v>8276.52</v>
      </c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>
        <f>AT20-BK20</f>
        <v>6723.48</v>
      </c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20">
        <f t="shared" si="0"/>
        <v>55.1768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26" customFormat="1" ht="178.5" customHeight="1">
      <c r="A21" s="181" t="s">
        <v>114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2">
        <v>200</v>
      </c>
      <c r="AF21" s="182"/>
      <c r="AG21" s="182"/>
      <c r="AH21" s="182"/>
      <c r="AI21" s="182"/>
      <c r="AJ21" s="182"/>
      <c r="AK21" s="140" t="s">
        <v>225</v>
      </c>
      <c r="AL21" s="140"/>
      <c r="AM21" s="140"/>
      <c r="AN21" s="140"/>
      <c r="AO21" s="140"/>
      <c r="AP21" s="140"/>
      <c r="AQ21" s="140"/>
      <c r="AR21" s="140"/>
      <c r="AS21" s="140"/>
      <c r="AT21" s="138">
        <v>200</v>
      </c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 t="s">
        <v>28</v>
      </c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>
        <f>AT21</f>
        <v>200</v>
      </c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28" t="e">
        <f t="shared" si="0"/>
        <v>#VALUE!</v>
      </c>
      <c r="CJ21" s="29"/>
      <c r="CK21" s="29"/>
      <c r="CL21" s="29"/>
      <c r="CM21" s="30"/>
      <c r="CN21" s="30"/>
      <c r="CO21" s="30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</row>
    <row r="22" spans="1:129" s="19" customFormat="1" ht="87" customHeight="1">
      <c r="A22" s="60" t="s">
        <v>115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143">
        <v>200</v>
      </c>
      <c r="AF22" s="143"/>
      <c r="AG22" s="143"/>
      <c r="AH22" s="143"/>
      <c r="AI22" s="143"/>
      <c r="AJ22" s="143"/>
      <c r="AK22" s="141" t="s">
        <v>116</v>
      </c>
      <c r="AL22" s="141"/>
      <c r="AM22" s="141"/>
      <c r="AN22" s="141"/>
      <c r="AO22" s="141"/>
      <c r="AP22" s="141"/>
      <c r="AQ22" s="141"/>
      <c r="AR22" s="141"/>
      <c r="AS22" s="141"/>
      <c r="AT22" s="137">
        <v>46401</v>
      </c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 t="s">
        <v>28</v>
      </c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>
        <f>AT22</f>
        <v>46401</v>
      </c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20" t="e">
        <f t="shared" si="0"/>
        <v>#VALUE!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34.25" customHeight="1">
      <c r="A23" s="181" t="s">
        <v>135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33"/>
      <c r="AE23" s="183">
        <v>200</v>
      </c>
      <c r="AF23" s="183"/>
      <c r="AG23" s="183"/>
      <c r="AH23" s="183"/>
      <c r="AI23" s="183"/>
      <c r="AJ23" s="183"/>
      <c r="AK23" s="140" t="s">
        <v>226</v>
      </c>
      <c r="AL23" s="140"/>
      <c r="AM23" s="140"/>
      <c r="AN23" s="140"/>
      <c r="AO23" s="140"/>
      <c r="AP23" s="140"/>
      <c r="AQ23" s="140"/>
      <c r="AR23" s="140"/>
      <c r="AS23" s="140"/>
      <c r="AT23" s="138">
        <v>30000</v>
      </c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 t="s">
        <v>28</v>
      </c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>
        <f>AT23</f>
        <v>30000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26" t="e">
        <f>BK23/AT23*100</f>
        <v>#VALUE!</v>
      </c>
      <c r="CJ23" s="29"/>
      <c r="CK23" s="29"/>
      <c r="CL23" s="29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16.25" customHeight="1">
      <c r="A24" s="60" t="s">
        <v>118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143">
        <v>200</v>
      </c>
      <c r="AF24" s="143"/>
      <c r="AG24" s="143"/>
      <c r="AH24" s="143"/>
      <c r="AI24" s="143"/>
      <c r="AJ24" s="143"/>
      <c r="AK24" s="141" t="s">
        <v>117</v>
      </c>
      <c r="AL24" s="141"/>
      <c r="AM24" s="141"/>
      <c r="AN24" s="141"/>
      <c r="AO24" s="141"/>
      <c r="AP24" s="141"/>
      <c r="AQ24" s="141"/>
      <c r="AR24" s="141"/>
      <c r="AS24" s="141"/>
      <c r="AT24" s="137">
        <v>43599</v>
      </c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>
        <v>43599</v>
      </c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 t="s">
        <v>28</v>
      </c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26" customFormat="1" ht="116.25" customHeight="1">
      <c r="A25" s="181" t="s">
        <v>220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39">
        <v>200</v>
      </c>
      <c r="AF25" s="139"/>
      <c r="AG25" s="139"/>
      <c r="AH25" s="139"/>
      <c r="AI25" s="139"/>
      <c r="AJ25" s="139"/>
      <c r="AK25" s="140" t="s">
        <v>219</v>
      </c>
      <c r="AL25" s="140"/>
      <c r="AM25" s="140"/>
      <c r="AN25" s="140"/>
      <c r="AO25" s="140"/>
      <c r="AP25" s="140"/>
      <c r="AQ25" s="140"/>
      <c r="AR25" s="140"/>
      <c r="AS25" s="140"/>
      <c r="AT25" s="137">
        <v>10000</v>
      </c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>
        <v>10000</v>
      </c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8" t="s">
        <v>28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28">
        <f>BK25/AT25*100</f>
        <v>100</v>
      </c>
      <c r="CJ25" s="29"/>
      <c r="CK25" s="29"/>
      <c r="CL25" s="29"/>
      <c r="CM25" s="30"/>
      <c r="CN25" s="30"/>
      <c r="CO25" s="30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</row>
    <row r="26" spans="1:129" s="19" customFormat="1" ht="164.25" customHeight="1">
      <c r="A26" s="60" t="s">
        <v>120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143">
        <v>200</v>
      </c>
      <c r="AF26" s="143"/>
      <c r="AG26" s="143"/>
      <c r="AH26" s="143"/>
      <c r="AI26" s="143"/>
      <c r="AJ26" s="143"/>
      <c r="AK26" s="141" t="s">
        <v>119</v>
      </c>
      <c r="AL26" s="141"/>
      <c r="AM26" s="141"/>
      <c r="AN26" s="141"/>
      <c r="AO26" s="141"/>
      <c r="AP26" s="141"/>
      <c r="AQ26" s="141"/>
      <c r="AR26" s="141"/>
      <c r="AS26" s="141"/>
      <c r="AT26" s="137">
        <v>130000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>
        <v>11360</v>
      </c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>
        <f>AT26-BK26</f>
        <v>118640</v>
      </c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20">
        <f t="shared" si="0"/>
        <v>8.7384615384615376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6.25" customHeight="1">
      <c r="A27" s="60" t="s">
        <v>122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21"/>
      <c r="AE27" s="142">
        <v>200</v>
      </c>
      <c r="AF27" s="142"/>
      <c r="AG27" s="142"/>
      <c r="AH27" s="142"/>
      <c r="AI27" s="142"/>
      <c r="AJ27" s="142"/>
      <c r="AK27" s="141" t="s">
        <v>121</v>
      </c>
      <c r="AL27" s="141"/>
      <c r="AM27" s="141"/>
      <c r="AN27" s="141"/>
      <c r="AO27" s="141"/>
      <c r="AP27" s="141"/>
      <c r="AQ27" s="141"/>
      <c r="AR27" s="141"/>
      <c r="AS27" s="141"/>
      <c r="AT27" s="137">
        <v>311500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>
        <v>39884.76</v>
      </c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>
        <f>AT27-BK27</f>
        <v>271615.24</v>
      </c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20">
        <f t="shared" si="0"/>
        <v>12.804096308186196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7.75" customHeight="1">
      <c r="A28" s="60" t="s">
        <v>249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21"/>
      <c r="AE28" s="143">
        <v>200</v>
      </c>
      <c r="AF28" s="143"/>
      <c r="AG28" s="143"/>
      <c r="AH28" s="143"/>
      <c r="AI28" s="143"/>
      <c r="AJ28" s="143"/>
      <c r="AK28" s="141" t="s">
        <v>250</v>
      </c>
      <c r="AL28" s="141"/>
      <c r="AM28" s="141"/>
      <c r="AN28" s="141"/>
      <c r="AO28" s="141"/>
      <c r="AP28" s="141"/>
      <c r="AQ28" s="141"/>
      <c r="AR28" s="141"/>
      <c r="AS28" s="141"/>
      <c r="AT28" s="137">
        <v>111000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>
        <v>21200</v>
      </c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>
        <f>AT28-BK28</f>
        <v>89800</v>
      </c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20">
        <f t="shared" ref="CH28" si="1">BK28/AT28*100</f>
        <v>19.099099099099099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121.5" customHeight="1">
      <c r="A29" s="60" t="s">
        <v>126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21"/>
      <c r="AE29" s="143">
        <v>200</v>
      </c>
      <c r="AF29" s="143"/>
      <c r="AG29" s="143"/>
      <c r="AH29" s="143"/>
      <c r="AI29" s="143"/>
      <c r="AJ29" s="143"/>
      <c r="AK29" s="141" t="s">
        <v>123</v>
      </c>
      <c r="AL29" s="141"/>
      <c r="AM29" s="141"/>
      <c r="AN29" s="141"/>
      <c r="AO29" s="141"/>
      <c r="AP29" s="141"/>
      <c r="AQ29" s="141"/>
      <c r="AR29" s="141"/>
      <c r="AS29" s="141"/>
      <c r="AT29" s="137">
        <v>349200</v>
      </c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>
        <v>89406.14</v>
      </c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>
        <f>AT29-BK29</f>
        <v>259793.86</v>
      </c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20">
        <f t="shared" si="0"/>
        <v>25.603132875143185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9" customFormat="1" ht="140.25" customHeight="1">
      <c r="A30" s="60" t="s">
        <v>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21"/>
      <c r="AE30" s="143">
        <v>200</v>
      </c>
      <c r="AF30" s="143"/>
      <c r="AG30" s="143"/>
      <c r="AH30" s="143"/>
      <c r="AI30" s="143"/>
      <c r="AJ30" s="143"/>
      <c r="AK30" s="141" t="s">
        <v>124</v>
      </c>
      <c r="AL30" s="141"/>
      <c r="AM30" s="141"/>
      <c r="AN30" s="141"/>
      <c r="AO30" s="141"/>
      <c r="AP30" s="141"/>
      <c r="AQ30" s="141"/>
      <c r="AR30" s="141"/>
      <c r="AS30" s="141"/>
      <c r="AT30" s="137">
        <v>105500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>
        <v>23485.98</v>
      </c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>
        <f>AT30-BK30</f>
        <v>82014.02</v>
      </c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20">
        <f t="shared" si="0"/>
        <v>22.26159241706161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08" customHeight="1">
      <c r="A31" s="60" t="s">
        <v>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21"/>
      <c r="AE31" s="143">
        <v>200</v>
      </c>
      <c r="AF31" s="143"/>
      <c r="AG31" s="143"/>
      <c r="AH31" s="143"/>
      <c r="AI31" s="143"/>
      <c r="AJ31" s="143"/>
      <c r="AK31" s="141" t="s">
        <v>125</v>
      </c>
      <c r="AL31" s="141"/>
      <c r="AM31" s="141"/>
      <c r="AN31" s="141"/>
      <c r="AO31" s="141"/>
      <c r="AP31" s="141"/>
      <c r="AQ31" s="141"/>
      <c r="AR31" s="141"/>
      <c r="AS31" s="141"/>
      <c r="AT31" s="137">
        <v>65300</v>
      </c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 t="s">
        <v>28</v>
      </c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>
        <f t="shared" ref="BW31:BW39" si="2">AT31</f>
        <v>65300</v>
      </c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20" t="e">
        <f t="shared" si="0"/>
        <v>#VALUE!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147" customHeight="1">
      <c r="A32" s="48" t="s">
        <v>234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0"/>
      <c r="AD32" s="33"/>
      <c r="AE32" s="139">
        <v>200</v>
      </c>
      <c r="AF32" s="139"/>
      <c r="AG32" s="139"/>
      <c r="AH32" s="139"/>
      <c r="AI32" s="139"/>
      <c r="AJ32" s="139"/>
      <c r="AK32" s="140" t="s">
        <v>233</v>
      </c>
      <c r="AL32" s="140"/>
      <c r="AM32" s="140"/>
      <c r="AN32" s="140"/>
      <c r="AO32" s="140"/>
      <c r="AP32" s="140"/>
      <c r="AQ32" s="140"/>
      <c r="AR32" s="140"/>
      <c r="AS32" s="140"/>
      <c r="AT32" s="138">
        <v>5000</v>
      </c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 t="s">
        <v>28</v>
      </c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7">
        <f t="shared" si="2"/>
        <v>5000</v>
      </c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28" t="e">
        <f t="shared" si="0"/>
        <v>#VALUE!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26" customFormat="1" ht="153" customHeight="1">
      <c r="A33" s="48" t="s">
        <v>235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0"/>
      <c r="AD33" s="33"/>
      <c r="AE33" s="139">
        <v>200</v>
      </c>
      <c r="AF33" s="139"/>
      <c r="AG33" s="139"/>
      <c r="AH33" s="139"/>
      <c r="AI33" s="139"/>
      <c r="AJ33" s="139"/>
      <c r="AK33" s="140" t="s">
        <v>239</v>
      </c>
      <c r="AL33" s="140"/>
      <c r="AM33" s="140"/>
      <c r="AN33" s="140"/>
      <c r="AO33" s="140"/>
      <c r="AP33" s="140"/>
      <c r="AQ33" s="140"/>
      <c r="AR33" s="140"/>
      <c r="AS33" s="140"/>
      <c r="AT33" s="138">
        <v>25900</v>
      </c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>
        <v>25860</v>
      </c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7">
        <f>AT33-BK33</f>
        <v>40</v>
      </c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28">
        <f t="shared" si="0"/>
        <v>99.845559845559848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26" customFormat="1" ht="173.25" customHeight="1">
      <c r="A34" s="48" t="s">
        <v>236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50"/>
      <c r="AD34" s="33"/>
      <c r="AE34" s="139">
        <v>200</v>
      </c>
      <c r="AF34" s="139"/>
      <c r="AG34" s="139"/>
      <c r="AH34" s="139"/>
      <c r="AI34" s="139"/>
      <c r="AJ34" s="139"/>
      <c r="AK34" s="140" t="s">
        <v>240</v>
      </c>
      <c r="AL34" s="140"/>
      <c r="AM34" s="140"/>
      <c r="AN34" s="140"/>
      <c r="AO34" s="140"/>
      <c r="AP34" s="140"/>
      <c r="AQ34" s="140"/>
      <c r="AR34" s="140"/>
      <c r="AS34" s="140"/>
      <c r="AT34" s="138">
        <v>14100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 t="s">
        <v>28</v>
      </c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7">
        <f t="shared" si="2"/>
        <v>14100</v>
      </c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28"/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38.75" customHeight="1">
      <c r="A35" s="48" t="s">
        <v>237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33"/>
      <c r="AE35" s="139">
        <v>200</v>
      </c>
      <c r="AF35" s="139"/>
      <c r="AG35" s="139"/>
      <c r="AH35" s="139"/>
      <c r="AI35" s="139"/>
      <c r="AJ35" s="139"/>
      <c r="AK35" s="140" t="s">
        <v>5</v>
      </c>
      <c r="AL35" s="140"/>
      <c r="AM35" s="140"/>
      <c r="AN35" s="140"/>
      <c r="AO35" s="140"/>
      <c r="AP35" s="140"/>
      <c r="AQ35" s="140"/>
      <c r="AR35" s="140"/>
      <c r="AS35" s="140"/>
      <c r="AT35" s="138">
        <v>25300</v>
      </c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>
        <v>7260</v>
      </c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7">
        <f>AT35-BK35</f>
        <v>18040</v>
      </c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28"/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.75" customHeight="1">
      <c r="A36" s="48" t="s">
        <v>238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0"/>
      <c r="AD36" s="33"/>
      <c r="AE36" s="139">
        <v>200</v>
      </c>
      <c r="AF36" s="139"/>
      <c r="AG36" s="139"/>
      <c r="AH36" s="139"/>
      <c r="AI36" s="139"/>
      <c r="AJ36" s="139"/>
      <c r="AK36" s="140" t="s">
        <v>241</v>
      </c>
      <c r="AL36" s="140"/>
      <c r="AM36" s="140"/>
      <c r="AN36" s="140"/>
      <c r="AO36" s="140"/>
      <c r="AP36" s="140"/>
      <c r="AQ36" s="140"/>
      <c r="AR36" s="140"/>
      <c r="AS36" s="140"/>
      <c r="AT36" s="138">
        <v>37700</v>
      </c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 t="s">
        <v>28</v>
      </c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7">
        <f t="shared" si="2"/>
        <v>37700</v>
      </c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19" customFormat="1" ht="138" customHeight="1">
      <c r="A37" s="48" t="s">
        <v>277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34"/>
      <c r="AE37" s="143">
        <v>200</v>
      </c>
      <c r="AF37" s="143"/>
      <c r="AG37" s="143"/>
      <c r="AH37" s="143"/>
      <c r="AI37" s="143"/>
      <c r="AJ37" s="143"/>
      <c r="AK37" s="141" t="s">
        <v>275</v>
      </c>
      <c r="AL37" s="141"/>
      <c r="AM37" s="141"/>
      <c r="AN37" s="141"/>
      <c r="AO37" s="141"/>
      <c r="AP37" s="141"/>
      <c r="AQ37" s="141"/>
      <c r="AR37" s="141"/>
      <c r="AS37" s="141"/>
      <c r="AT37" s="137">
        <v>40000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 t="s">
        <v>28</v>
      </c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>
        <f t="shared" ref="BW37" si="3">AT37</f>
        <v>40000</v>
      </c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20" t="e">
        <f t="shared" ref="CH37" si="4">BK37/AT37*100</f>
        <v>#VALUE!</v>
      </c>
      <c r="CJ37" s="35"/>
      <c r="CK37" s="35"/>
      <c r="CL37" s="35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</row>
    <row r="38" spans="1:129" s="19" customFormat="1" ht="138" customHeight="1">
      <c r="A38" s="196" t="s">
        <v>278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1"/>
      <c r="AE38" s="143">
        <v>200</v>
      </c>
      <c r="AF38" s="143"/>
      <c r="AG38" s="143"/>
      <c r="AH38" s="143"/>
      <c r="AI38" s="143"/>
      <c r="AJ38" s="143"/>
      <c r="AK38" s="141" t="s">
        <v>6</v>
      </c>
      <c r="AL38" s="141"/>
      <c r="AM38" s="141"/>
      <c r="AN38" s="141"/>
      <c r="AO38" s="141"/>
      <c r="AP38" s="141"/>
      <c r="AQ38" s="141"/>
      <c r="AR38" s="141"/>
      <c r="AS38" s="141"/>
      <c r="AT38" s="137">
        <v>60000</v>
      </c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 t="s">
        <v>28</v>
      </c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>
        <f t="shared" si="2"/>
        <v>60000</v>
      </c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26" customFormat="1" ht="180.75" customHeight="1">
      <c r="A39" s="48" t="s">
        <v>218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0"/>
      <c r="AD39" s="27"/>
      <c r="AE39" s="139">
        <v>200</v>
      </c>
      <c r="AF39" s="139"/>
      <c r="AG39" s="139"/>
      <c r="AH39" s="139"/>
      <c r="AI39" s="139"/>
      <c r="AJ39" s="139"/>
      <c r="AK39" s="140" t="s">
        <v>217</v>
      </c>
      <c r="AL39" s="140"/>
      <c r="AM39" s="140"/>
      <c r="AN39" s="140"/>
      <c r="AO39" s="140"/>
      <c r="AP39" s="140"/>
      <c r="AQ39" s="140"/>
      <c r="AR39" s="140"/>
      <c r="AS39" s="140"/>
      <c r="AT39" s="138">
        <v>32000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 t="s">
        <v>28</v>
      </c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7">
        <f t="shared" si="2"/>
        <v>32000</v>
      </c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28" t="e">
        <f>BK39/AT39*100</f>
        <v>#VALUE!</v>
      </c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19" customFormat="1" ht="126" customHeight="1">
      <c r="A40" s="60" t="s">
        <v>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21"/>
      <c r="AE40" s="143">
        <v>200</v>
      </c>
      <c r="AF40" s="143"/>
      <c r="AG40" s="143"/>
      <c r="AH40" s="143"/>
      <c r="AI40" s="143"/>
      <c r="AJ40" s="143"/>
      <c r="AK40" s="141" t="s">
        <v>9</v>
      </c>
      <c r="AL40" s="141"/>
      <c r="AM40" s="141"/>
      <c r="AN40" s="141"/>
      <c r="AO40" s="141"/>
      <c r="AP40" s="141"/>
      <c r="AQ40" s="141"/>
      <c r="AR40" s="141"/>
      <c r="AS40" s="141"/>
      <c r="AT40" s="137">
        <v>4953000</v>
      </c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>
        <v>1340688.01</v>
      </c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>
        <f>AT40-BK40</f>
        <v>3612311.99</v>
      </c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20">
        <f t="shared" si="0"/>
        <v>27.068201292146178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26" customHeight="1">
      <c r="A41" s="60" t="s">
        <v>10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21"/>
      <c r="AE41" s="143">
        <v>200</v>
      </c>
      <c r="AF41" s="143"/>
      <c r="AG41" s="143"/>
      <c r="AH41" s="143"/>
      <c r="AI41" s="143"/>
      <c r="AJ41" s="143"/>
      <c r="AK41" s="141" t="s">
        <v>7</v>
      </c>
      <c r="AL41" s="141"/>
      <c r="AM41" s="141"/>
      <c r="AN41" s="141"/>
      <c r="AO41" s="141"/>
      <c r="AP41" s="141"/>
      <c r="AQ41" s="141"/>
      <c r="AR41" s="141"/>
      <c r="AS41" s="141"/>
      <c r="AT41" s="137">
        <v>3554700</v>
      </c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>
        <v>834680.33</v>
      </c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>
        <f>AT41-BK41</f>
        <v>2720019.67</v>
      </c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20">
        <f t="shared" si="0"/>
        <v>23.481034405153739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38.75" customHeight="1">
      <c r="A42" s="68" t="s">
        <v>13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0"/>
      <c r="AD42" s="21"/>
      <c r="AE42" s="143">
        <v>200</v>
      </c>
      <c r="AF42" s="143"/>
      <c r="AG42" s="143"/>
      <c r="AH42" s="143"/>
      <c r="AI42" s="143"/>
      <c r="AJ42" s="143"/>
      <c r="AK42" s="141" t="s">
        <v>11</v>
      </c>
      <c r="AL42" s="141"/>
      <c r="AM42" s="141"/>
      <c r="AN42" s="141"/>
      <c r="AO42" s="141"/>
      <c r="AP42" s="141"/>
      <c r="AQ42" s="141"/>
      <c r="AR42" s="141"/>
      <c r="AS42" s="141"/>
      <c r="AT42" s="137">
        <v>550000</v>
      </c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>
        <v>477622.59</v>
      </c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>
        <f>AT42-BK42</f>
        <v>72377.409999999974</v>
      </c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20">
        <f t="shared" si="0"/>
        <v>86.840470909090911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32.75" customHeight="1">
      <c r="A43" s="68" t="s">
        <v>14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70"/>
      <c r="AD43" s="21"/>
      <c r="AE43" s="143">
        <v>200</v>
      </c>
      <c r="AF43" s="143"/>
      <c r="AG43" s="143"/>
      <c r="AH43" s="143"/>
      <c r="AI43" s="143"/>
      <c r="AJ43" s="143"/>
      <c r="AK43" s="141" t="s">
        <v>12</v>
      </c>
      <c r="AL43" s="141"/>
      <c r="AM43" s="141"/>
      <c r="AN43" s="141"/>
      <c r="AO43" s="141"/>
      <c r="AP43" s="141"/>
      <c r="AQ43" s="141"/>
      <c r="AR43" s="141"/>
      <c r="AS43" s="141"/>
      <c r="AT43" s="137">
        <v>2682044.02</v>
      </c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>
        <v>489237.63</v>
      </c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>
        <f t="shared" ref="BW43:BW50" si="5">AT43-BK43</f>
        <v>2192806.39</v>
      </c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20">
        <f>BK43/AT43*100</f>
        <v>18.2412229759003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0.75" customHeight="1">
      <c r="A44" s="68" t="s">
        <v>252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0"/>
      <c r="AD44" s="21"/>
      <c r="AE44" s="143">
        <v>200</v>
      </c>
      <c r="AF44" s="143"/>
      <c r="AG44" s="143"/>
      <c r="AH44" s="143"/>
      <c r="AI44" s="143"/>
      <c r="AJ44" s="143"/>
      <c r="AK44" s="141" t="s">
        <v>251</v>
      </c>
      <c r="AL44" s="141"/>
      <c r="AM44" s="141"/>
      <c r="AN44" s="141"/>
      <c r="AO44" s="141"/>
      <c r="AP44" s="141"/>
      <c r="AQ44" s="141"/>
      <c r="AR44" s="141"/>
      <c r="AS44" s="141"/>
      <c r="AT44" s="137">
        <v>4000</v>
      </c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>
        <v>3056</v>
      </c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>
        <f t="shared" si="5"/>
        <v>944</v>
      </c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20">
        <f>BK44/AT44*100</f>
        <v>76.400000000000006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2.25" customHeight="1">
      <c r="A45" s="48" t="s">
        <v>276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50"/>
      <c r="AD45" s="21"/>
      <c r="AE45" s="143">
        <v>200</v>
      </c>
      <c r="AF45" s="143"/>
      <c r="AG45" s="143"/>
      <c r="AH45" s="143"/>
      <c r="AI45" s="143"/>
      <c r="AJ45" s="143"/>
      <c r="AK45" s="141" t="s">
        <v>279</v>
      </c>
      <c r="AL45" s="141"/>
      <c r="AM45" s="141"/>
      <c r="AN45" s="141"/>
      <c r="AO45" s="141"/>
      <c r="AP45" s="141"/>
      <c r="AQ45" s="141"/>
      <c r="AR45" s="141"/>
      <c r="AS45" s="141"/>
      <c r="AT45" s="137">
        <v>32500</v>
      </c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 t="s">
        <v>28</v>
      </c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>
        <f>AT45</f>
        <v>32500</v>
      </c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20" t="e">
        <f t="shared" si="0"/>
        <v>#VALUE!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2.25" customHeight="1">
      <c r="A46" s="68" t="s">
        <v>15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0"/>
      <c r="AD46" s="34"/>
      <c r="AE46" s="143">
        <v>200</v>
      </c>
      <c r="AF46" s="143"/>
      <c r="AG46" s="143"/>
      <c r="AH46" s="143"/>
      <c r="AI46" s="143"/>
      <c r="AJ46" s="143"/>
      <c r="AK46" s="141" t="s">
        <v>16</v>
      </c>
      <c r="AL46" s="141"/>
      <c r="AM46" s="141"/>
      <c r="AN46" s="141"/>
      <c r="AO46" s="141"/>
      <c r="AP46" s="141"/>
      <c r="AQ46" s="141"/>
      <c r="AR46" s="141"/>
      <c r="AS46" s="141"/>
      <c r="AT46" s="137">
        <v>30000</v>
      </c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>
        <v>1000</v>
      </c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>
        <f>AT46-BK46</f>
        <v>29000</v>
      </c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20">
        <f t="shared" ref="CH46" si="6">BK46/AT46*100</f>
        <v>3.3333333333333335</v>
      </c>
      <c r="CJ46" s="35"/>
      <c r="CK46" s="35"/>
      <c r="CL46" s="35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</row>
    <row r="47" spans="1:129" s="19" customFormat="1" ht="150" customHeight="1">
      <c r="A47" s="68" t="s">
        <v>17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0"/>
      <c r="AD47" s="21"/>
      <c r="AE47" s="143">
        <v>200</v>
      </c>
      <c r="AF47" s="143"/>
      <c r="AG47" s="143"/>
      <c r="AH47" s="143"/>
      <c r="AI47" s="143"/>
      <c r="AJ47" s="143"/>
      <c r="AK47" s="141" t="s">
        <v>18</v>
      </c>
      <c r="AL47" s="141"/>
      <c r="AM47" s="141"/>
      <c r="AN47" s="141"/>
      <c r="AO47" s="141"/>
      <c r="AP47" s="141"/>
      <c r="AQ47" s="141"/>
      <c r="AR47" s="141"/>
      <c r="AS47" s="141"/>
      <c r="AT47" s="137">
        <v>1629300</v>
      </c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>
        <v>610388</v>
      </c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>
        <f t="shared" si="5"/>
        <v>1018912</v>
      </c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20">
        <f t="shared" si="0"/>
        <v>37.463205057386602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13.25" customHeight="1">
      <c r="A48" s="60" t="s">
        <v>19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21"/>
      <c r="AE48" s="143">
        <v>200</v>
      </c>
      <c r="AF48" s="143"/>
      <c r="AG48" s="143"/>
      <c r="AH48" s="143"/>
      <c r="AI48" s="143"/>
      <c r="AJ48" s="143"/>
      <c r="AK48" s="141" t="s">
        <v>20</v>
      </c>
      <c r="AL48" s="141"/>
      <c r="AM48" s="141"/>
      <c r="AN48" s="141"/>
      <c r="AO48" s="141"/>
      <c r="AP48" s="141"/>
      <c r="AQ48" s="141"/>
      <c r="AR48" s="141"/>
      <c r="AS48" s="141"/>
      <c r="AT48" s="137">
        <v>519000</v>
      </c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>
        <v>80200</v>
      </c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>
        <f t="shared" si="5"/>
        <v>438800</v>
      </c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20">
        <f t="shared" si="0"/>
        <v>15.452793834296724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64.25" customHeight="1">
      <c r="A49" s="60" t="s">
        <v>22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21"/>
      <c r="AE49" s="143">
        <v>200</v>
      </c>
      <c r="AF49" s="143"/>
      <c r="AG49" s="143"/>
      <c r="AH49" s="143"/>
      <c r="AI49" s="143"/>
      <c r="AJ49" s="143"/>
      <c r="AK49" s="141" t="s">
        <v>21</v>
      </c>
      <c r="AL49" s="141"/>
      <c r="AM49" s="141"/>
      <c r="AN49" s="141"/>
      <c r="AO49" s="141"/>
      <c r="AP49" s="141"/>
      <c r="AQ49" s="141"/>
      <c r="AR49" s="141"/>
      <c r="AS49" s="141"/>
      <c r="AT49" s="137">
        <v>204000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>
        <v>43851.78</v>
      </c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>
        <f t="shared" si="5"/>
        <v>160148.22</v>
      </c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20">
        <f t="shared" si="0"/>
        <v>21.495970588235295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26.75" customHeight="1">
      <c r="A50" s="60" t="s">
        <v>24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21"/>
      <c r="AE50" s="143">
        <v>200</v>
      </c>
      <c r="AF50" s="143"/>
      <c r="AG50" s="143"/>
      <c r="AH50" s="143"/>
      <c r="AI50" s="143"/>
      <c r="AJ50" s="143"/>
      <c r="AK50" s="141" t="s">
        <v>23</v>
      </c>
      <c r="AL50" s="141"/>
      <c r="AM50" s="141"/>
      <c r="AN50" s="141"/>
      <c r="AO50" s="141"/>
      <c r="AP50" s="141"/>
      <c r="AQ50" s="141"/>
      <c r="AR50" s="141"/>
      <c r="AS50" s="141"/>
      <c r="AT50" s="137">
        <v>157900</v>
      </c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>
        <v>82074.679999999993</v>
      </c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>
        <f t="shared" si="5"/>
        <v>75825.320000000007</v>
      </c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20">
        <f t="shared" si="0"/>
        <v>51.978898036732105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26.75" customHeight="1">
      <c r="A51" s="60" t="s">
        <v>24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21"/>
      <c r="AE51" s="143">
        <v>200</v>
      </c>
      <c r="AF51" s="143"/>
      <c r="AG51" s="143"/>
      <c r="AH51" s="143"/>
      <c r="AI51" s="143"/>
      <c r="AJ51" s="143"/>
      <c r="AK51" s="141" t="s">
        <v>242</v>
      </c>
      <c r="AL51" s="141"/>
      <c r="AM51" s="141"/>
      <c r="AN51" s="141"/>
      <c r="AO51" s="141"/>
      <c r="AP51" s="141"/>
      <c r="AQ51" s="141"/>
      <c r="AR51" s="141"/>
      <c r="AS51" s="141"/>
      <c r="AT51" s="137">
        <v>134556.29</v>
      </c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 t="s">
        <v>28</v>
      </c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>
        <f>AT51</f>
        <v>134556.29</v>
      </c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20" t="e">
        <f>BK51/AT51*100</f>
        <v>#VALUE!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50" customFormat="1" ht="16.5" customHeight="1" thickBot="1">
      <c r="A52" s="148" t="s">
        <v>228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</row>
    <row r="53" spans="1:129" s="22" customFormat="1" ht="25.35" customHeight="1" thickBot="1">
      <c r="A53" s="153" t="s">
        <v>162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5">
        <v>450</v>
      </c>
      <c r="AF53" s="155"/>
      <c r="AG53" s="155"/>
      <c r="AH53" s="155"/>
      <c r="AI53" s="155"/>
      <c r="AJ53" s="155"/>
      <c r="AK53" s="154" t="s">
        <v>58</v>
      </c>
      <c r="AL53" s="154"/>
      <c r="AM53" s="154"/>
      <c r="AN53" s="154"/>
      <c r="AO53" s="154"/>
      <c r="AP53" s="154"/>
      <c r="AQ53" s="154"/>
      <c r="AR53" s="154"/>
      <c r="AS53" s="154"/>
      <c r="AT53" s="144">
        <f>стр1!BB14-стр2!AT7</f>
        <v>-1993800.3099999987</v>
      </c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>
        <f>стр1!BX14-стр2!BK7</f>
        <v>781550.06000000052</v>
      </c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7" t="s">
        <v>58</v>
      </c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22">
        <f>BK53/AT53*100</f>
        <v>-39.199013867141041</v>
      </c>
    </row>
    <row r="54" spans="1:129" ht="12.75" customHeight="1"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</row>
    <row r="56" spans="1:129" ht="12.75" customHeight="1">
      <c r="AQ56" s="145"/>
      <c r="AR56" s="145"/>
      <c r="BK56" s="146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</row>
  </sheetData>
  <mergeCells count="291">
    <mergeCell ref="AK46:AS46"/>
    <mergeCell ref="AT46:BJ46"/>
    <mergeCell ref="BK46:BV46"/>
    <mergeCell ref="BW46:CG46"/>
    <mergeCell ref="A47:AC47"/>
    <mergeCell ref="AE20:AJ20"/>
    <mergeCell ref="AE26:AJ26"/>
    <mergeCell ref="AE19:AJ19"/>
    <mergeCell ref="AE32:AJ32"/>
    <mergeCell ref="A40:AC40"/>
    <mergeCell ref="A32:AC32"/>
    <mergeCell ref="AE40:AJ40"/>
    <mergeCell ref="A36:AC36"/>
    <mergeCell ref="AE36:AJ36"/>
    <mergeCell ref="AE34:AJ34"/>
    <mergeCell ref="A45:AC45"/>
    <mergeCell ref="A39:AC39"/>
    <mergeCell ref="AE47:AJ47"/>
    <mergeCell ref="AE42:AJ42"/>
    <mergeCell ref="A43:AC43"/>
    <mergeCell ref="AE43:AJ43"/>
    <mergeCell ref="A41:AC41"/>
    <mergeCell ref="AE45:AJ45"/>
    <mergeCell ref="AE30:AJ30"/>
    <mergeCell ref="AE31:AJ31"/>
    <mergeCell ref="AE41:AJ41"/>
    <mergeCell ref="AE39:AJ39"/>
    <mergeCell ref="A37:AC37"/>
    <mergeCell ref="AE37:AJ37"/>
    <mergeCell ref="A46:AC46"/>
    <mergeCell ref="A27:AC27"/>
    <mergeCell ref="A30:AC30"/>
    <mergeCell ref="A31:AC31"/>
    <mergeCell ref="A44:AC44"/>
    <mergeCell ref="AE44:AJ44"/>
    <mergeCell ref="A38:AC38"/>
    <mergeCell ref="A42:AC42"/>
    <mergeCell ref="AE38:AJ38"/>
    <mergeCell ref="AE35:AJ35"/>
    <mergeCell ref="A28:AC28"/>
    <mergeCell ref="AE28:AJ28"/>
    <mergeCell ref="A34:AC34"/>
    <mergeCell ref="A35:AC35"/>
    <mergeCell ref="AE46:AJ46"/>
    <mergeCell ref="A29:AC29"/>
    <mergeCell ref="BK6:BV6"/>
    <mergeCell ref="BW11:CG11"/>
    <mergeCell ref="BW8:CG9"/>
    <mergeCell ref="BK11:BV11"/>
    <mergeCell ref="AK17:AS17"/>
    <mergeCell ref="AT17:BJ17"/>
    <mergeCell ref="AK18:AS18"/>
    <mergeCell ref="AT18:BJ18"/>
    <mergeCell ref="AK21:AS21"/>
    <mergeCell ref="BK8:BV9"/>
    <mergeCell ref="AT6:BJ6"/>
    <mergeCell ref="BW16:CG16"/>
    <mergeCell ref="BK13:BV13"/>
    <mergeCell ref="BW15:CG15"/>
    <mergeCell ref="BK14:BV14"/>
    <mergeCell ref="BK15:BV15"/>
    <mergeCell ref="BK16:BV16"/>
    <mergeCell ref="BW14:CG14"/>
    <mergeCell ref="BW19:CG19"/>
    <mergeCell ref="BK18:BV18"/>
    <mergeCell ref="BK17:BV17"/>
    <mergeCell ref="AK7:AS7"/>
    <mergeCell ref="AT7:BJ7"/>
    <mergeCell ref="A11:AD11"/>
    <mergeCell ref="AE11:AJ11"/>
    <mergeCell ref="AK13:AS13"/>
    <mergeCell ref="AK14:AS14"/>
    <mergeCell ref="A12:AD12"/>
    <mergeCell ref="AE12:AJ12"/>
    <mergeCell ref="AK12:AS12"/>
    <mergeCell ref="AE13:AJ13"/>
    <mergeCell ref="AE14:AJ14"/>
    <mergeCell ref="AT11:BJ11"/>
    <mergeCell ref="AT13:BJ13"/>
    <mergeCell ref="AT14:BJ14"/>
    <mergeCell ref="AT12:BJ12"/>
    <mergeCell ref="AK11:AS11"/>
    <mergeCell ref="A26:AD26"/>
    <mergeCell ref="AE29:AJ29"/>
    <mergeCell ref="AE18:AJ18"/>
    <mergeCell ref="AK29:AS29"/>
    <mergeCell ref="AT29:BJ29"/>
    <mergeCell ref="AT27:BJ27"/>
    <mergeCell ref="AE24:AJ24"/>
    <mergeCell ref="AT22:BJ22"/>
    <mergeCell ref="AT26:BJ26"/>
    <mergeCell ref="AT24:BJ24"/>
    <mergeCell ref="AE22:AJ22"/>
    <mergeCell ref="AK22:AS22"/>
    <mergeCell ref="AK28:AS28"/>
    <mergeCell ref="A21:AD21"/>
    <mergeCell ref="AE21:AJ21"/>
    <mergeCell ref="A23:AC23"/>
    <mergeCell ref="AE23:AJ23"/>
    <mergeCell ref="AT23:BJ23"/>
    <mergeCell ref="A22:AD22"/>
    <mergeCell ref="AK24:AS24"/>
    <mergeCell ref="A24:AD24"/>
    <mergeCell ref="A25:AD25"/>
    <mergeCell ref="AE27:AJ27"/>
    <mergeCell ref="AE25:AJ25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9:AD9"/>
    <mergeCell ref="AE8:AJ9"/>
    <mergeCell ref="AK8:AS9"/>
    <mergeCell ref="AT8:BJ9"/>
    <mergeCell ref="BW6:CG6"/>
    <mergeCell ref="BW10:CG10"/>
    <mergeCell ref="BK10:BV10"/>
    <mergeCell ref="AE7:AJ7"/>
    <mergeCell ref="CM7:DY7"/>
    <mergeCell ref="BK7:BV7"/>
    <mergeCell ref="CJ7:CL7"/>
    <mergeCell ref="BW7:CG7"/>
    <mergeCell ref="BK12:BV12"/>
    <mergeCell ref="BW12:CG12"/>
    <mergeCell ref="BK28:BV28"/>
    <mergeCell ref="BK19:BV19"/>
    <mergeCell ref="BW32:CG32"/>
    <mergeCell ref="BW24:CG24"/>
    <mergeCell ref="BW18:CG18"/>
    <mergeCell ref="BW13:CG13"/>
    <mergeCell ref="BK32:BV32"/>
    <mergeCell ref="BW26:CG26"/>
    <mergeCell ref="BW27:CG27"/>
    <mergeCell ref="BW20:CG20"/>
    <mergeCell ref="BK20:BV20"/>
    <mergeCell ref="BK21:BV21"/>
    <mergeCell ref="BW22:CG22"/>
    <mergeCell ref="BK29:BV29"/>
    <mergeCell ref="BW31:CG31"/>
    <mergeCell ref="BK30:BV30"/>
    <mergeCell ref="BW17:CG17"/>
    <mergeCell ref="BK26:BV26"/>
    <mergeCell ref="AQ56:AR56"/>
    <mergeCell ref="BK56:BV56"/>
    <mergeCell ref="BW53:CG53"/>
    <mergeCell ref="A52:XFD52"/>
    <mergeCell ref="BK54:BV54"/>
    <mergeCell ref="AT54:BJ54"/>
    <mergeCell ref="A53:AD53"/>
    <mergeCell ref="AK53:AS53"/>
    <mergeCell ref="BK53:BV53"/>
    <mergeCell ref="AE53:AJ53"/>
    <mergeCell ref="A51:AC51"/>
    <mergeCell ref="AE51:AJ51"/>
    <mergeCell ref="AK51:AS51"/>
    <mergeCell ref="AT51:BJ51"/>
    <mergeCell ref="BK51:BV51"/>
    <mergeCell ref="BW51:CG51"/>
    <mergeCell ref="AT53:BJ53"/>
    <mergeCell ref="AT49:BJ49"/>
    <mergeCell ref="AT48:BJ48"/>
    <mergeCell ref="A50:AC50"/>
    <mergeCell ref="AE50:AJ50"/>
    <mergeCell ref="BW50:CG50"/>
    <mergeCell ref="BK50:BV50"/>
    <mergeCell ref="AK49:AS49"/>
    <mergeCell ref="AE49:AJ49"/>
    <mergeCell ref="A48:AC48"/>
    <mergeCell ref="A49:AC49"/>
    <mergeCell ref="AE48:AJ48"/>
    <mergeCell ref="BW49:CG49"/>
    <mergeCell ref="BW48:CG48"/>
    <mergeCell ref="BK49:BV49"/>
    <mergeCell ref="BK48:BV48"/>
    <mergeCell ref="AK50:AS50"/>
    <mergeCell ref="AK47:AS47"/>
    <mergeCell ref="AT50:BJ50"/>
    <mergeCell ref="AT45:BJ45"/>
    <mergeCell ref="AT43:BJ43"/>
    <mergeCell ref="AK48:AS48"/>
    <mergeCell ref="AT47:BJ47"/>
    <mergeCell ref="AK43:AS43"/>
    <mergeCell ref="AT42:BJ42"/>
    <mergeCell ref="BW21:CG21"/>
    <mergeCell ref="BK31:BV31"/>
    <mergeCell ref="AT25:BJ25"/>
    <mergeCell ref="AK26:AS26"/>
    <mergeCell ref="AK27:AS27"/>
    <mergeCell ref="AK30:AS30"/>
    <mergeCell ref="AT28:BJ28"/>
    <mergeCell ref="AK31:AS31"/>
    <mergeCell ref="BW28:CG28"/>
    <mergeCell ref="AT30:BJ30"/>
    <mergeCell ref="BK24:BV24"/>
    <mergeCell ref="BK27:BV27"/>
    <mergeCell ref="AK44:AS44"/>
    <mergeCell ref="AT44:BJ44"/>
    <mergeCell ref="BK44:BV44"/>
    <mergeCell ref="AK35:AS35"/>
    <mergeCell ref="BW30:CG30"/>
    <mergeCell ref="BK23:BV23"/>
    <mergeCell ref="BW23:CG23"/>
    <mergeCell ref="BW43:CG43"/>
    <mergeCell ref="BW47:CG47"/>
    <mergeCell ref="BW33:CG33"/>
    <mergeCell ref="AK45:AS45"/>
    <mergeCell ref="AK42:AS42"/>
    <mergeCell ref="AT19:BJ19"/>
    <mergeCell ref="AT32:BJ32"/>
    <mergeCell ref="AK25:AS25"/>
    <mergeCell ref="AT38:BJ38"/>
    <mergeCell ref="BK47:BV47"/>
    <mergeCell ref="BK22:BV22"/>
    <mergeCell ref="BW40:CG40"/>
    <mergeCell ref="BW45:CG45"/>
    <mergeCell ref="BW41:CG41"/>
    <mergeCell ref="BW38:CG38"/>
    <mergeCell ref="BK45:BV45"/>
    <mergeCell ref="BW29:CG29"/>
    <mergeCell ref="AT21:BJ21"/>
    <mergeCell ref="AT31:BJ31"/>
    <mergeCell ref="BW25:CG25"/>
    <mergeCell ref="AK23:AS23"/>
    <mergeCell ref="A17:AD17"/>
    <mergeCell ref="AE17:AJ17"/>
    <mergeCell ref="AT20:BJ20"/>
    <mergeCell ref="AK16:AS16"/>
    <mergeCell ref="AK20:AS20"/>
    <mergeCell ref="AK19:AS19"/>
    <mergeCell ref="A20:AD20"/>
    <mergeCell ref="A19:AD19"/>
    <mergeCell ref="A13:AC13"/>
    <mergeCell ref="A18:AD18"/>
    <mergeCell ref="A14:AD14"/>
    <mergeCell ref="A15:AD15"/>
    <mergeCell ref="A16:AD16"/>
    <mergeCell ref="AE15:AJ15"/>
    <mergeCell ref="AK15:AS15"/>
    <mergeCell ref="AE16:AJ16"/>
    <mergeCell ref="AT15:BJ15"/>
    <mergeCell ref="AT16:BJ16"/>
    <mergeCell ref="BK25:BV25"/>
    <mergeCell ref="AK39:AS39"/>
    <mergeCell ref="BW44:CG44"/>
    <mergeCell ref="AK36:AS36"/>
    <mergeCell ref="AT36:BJ36"/>
    <mergeCell ref="BK36:BV36"/>
    <mergeCell ref="BW36:CG36"/>
    <mergeCell ref="AK40:AS40"/>
    <mergeCell ref="AK38:AS38"/>
    <mergeCell ref="BK38:BV38"/>
    <mergeCell ref="BK40:BV40"/>
    <mergeCell ref="BK41:BV41"/>
    <mergeCell ref="AT41:BJ41"/>
    <mergeCell ref="BK43:BV43"/>
    <mergeCell ref="BK42:BV42"/>
    <mergeCell ref="BW39:CG39"/>
    <mergeCell ref="BK39:BV39"/>
    <mergeCell ref="BW42:CG42"/>
    <mergeCell ref="AT39:BJ39"/>
    <mergeCell ref="AK41:AS41"/>
    <mergeCell ref="AT40:BJ40"/>
    <mergeCell ref="AK37:AS37"/>
    <mergeCell ref="AK32:AS32"/>
    <mergeCell ref="AK34:AS34"/>
    <mergeCell ref="AT37:BJ37"/>
    <mergeCell ref="BK37:BV37"/>
    <mergeCell ref="BW37:CG37"/>
    <mergeCell ref="BW34:CG34"/>
    <mergeCell ref="A33:AC33"/>
    <mergeCell ref="BK33:BV33"/>
    <mergeCell ref="AE33:AJ33"/>
    <mergeCell ref="AK33:AS33"/>
    <mergeCell ref="AT35:BJ35"/>
    <mergeCell ref="BK35:BV35"/>
    <mergeCell ref="BW35:CG35"/>
    <mergeCell ref="AT33:BJ33"/>
    <mergeCell ref="AT34:BJ34"/>
    <mergeCell ref="BK34:BV34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abSelected="1" zoomScaleSheetLayoutView="100" workbookViewId="0">
      <selection activeCell="AH22" sqref="AH22:BB23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59</v>
      </c>
    </row>
    <row r="2" spans="1:108" s="8" customFormat="1" ht="25.5" customHeight="1">
      <c r="A2" s="251" t="s">
        <v>164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</row>
    <row r="3" spans="1:108" s="14" customFormat="1" ht="56.25" customHeight="1">
      <c r="A3" s="261" t="s">
        <v>149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 t="s">
        <v>150</v>
      </c>
      <c r="AC3" s="244"/>
      <c r="AD3" s="244"/>
      <c r="AE3" s="244"/>
      <c r="AF3" s="244"/>
      <c r="AG3" s="244"/>
      <c r="AH3" s="244" t="s">
        <v>165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 t="s">
        <v>60</v>
      </c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 t="s">
        <v>152</v>
      </c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 t="s">
        <v>153</v>
      </c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62"/>
    </row>
    <row r="4" spans="1:108" s="9" customFormat="1" ht="12" customHeight="1" thickBot="1">
      <c r="A4" s="252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4">
        <v>2</v>
      </c>
      <c r="AC4" s="254"/>
      <c r="AD4" s="254"/>
      <c r="AE4" s="254"/>
      <c r="AF4" s="254"/>
      <c r="AG4" s="254"/>
      <c r="AH4" s="254">
        <v>3</v>
      </c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>
        <v>4</v>
      </c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>
        <v>5</v>
      </c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>
        <v>6</v>
      </c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5"/>
    </row>
    <row r="5" spans="1:108" s="15" customFormat="1" ht="23.25" customHeight="1">
      <c r="A5" s="245" t="s">
        <v>93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6"/>
      <c r="AB5" s="247" t="s">
        <v>61</v>
      </c>
      <c r="AC5" s="248"/>
      <c r="AD5" s="248"/>
      <c r="AE5" s="248"/>
      <c r="AF5" s="248"/>
      <c r="AG5" s="248"/>
      <c r="AH5" s="248" t="s">
        <v>166</v>
      </c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9">
        <f>BC28</f>
        <v>1993800.3099999987</v>
      </c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49">
        <f>BY28</f>
        <v>-781550.06000000052</v>
      </c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49">
        <f>BC5-BY5</f>
        <v>2775350.3699999992</v>
      </c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60"/>
    </row>
    <row r="6" spans="1:108" s="15" customFormat="1" ht="13.5" customHeight="1">
      <c r="A6" s="232" t="s">
        <v>155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3"/>
      <c r="AB6" s="234" t="s">
        <v>62</v>
      </c>
      <c r="AC6" s="235"/>
      <c r="AD6" s="235"/>
      <c r="AE6" s="235"/>
      <c r="AF6" s="235"/>
      <c r="AG6" s="236"/>
      <c r="AH6" s="242" t="s">
        <v>166</v>
      </c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6"/>
      <c r="BC6" s="224" t="s">
        <v>28</v>
      </c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6"/>
      <c r="BY6" s="224" t="s">
        <v>28</v>
      </c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6"/>
      <c r="CO6" s="224" t="s">
        <v>28</v>
      </c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40"/>
    </row>
    <row r="7" spans="1:108" ht="23.25" customHeight="1">
      <c r="A7" s="258" t="s">
        <v>167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9"/>
      <c r="AB7" s="237"/>
      <c r="AC7" s="238"/>
      <c r="AD7" s="238"/>
      <c r="AE7" s="238"/>
      <c r="AF7" s="238"/>
      <c r="AG7" s="239"/>
      <c r="AH7" s="243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227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9"/>
      <c r="BY7" s="227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9"/>
      <c r="CO7" s="227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41"/>
    </row>
    <row r="8" spans="1:108" ht="13.5" customHeight="1">
      <c r="A8" s="256" t="s">
        <v>63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7"/>
      <c r="AB8" s="234"/>
      <c r="AC8" s="235"/>
      <c r="AD8" s="235"/>
      <c r="AE8" s="235"/>
      <c r="AF8" s="235"/>
      <c r="AG8" s="236"/>
      <c r="AH8" s="242" t="s">
        <v>28</v>
      </c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6"/>
      <c r="BC8" s="224" t="s">
        <v>28</v>
      </c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6"/>
      <c r="BY8" s="224" t="s">
        <v>28</v>
      </c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6"/>
      <c r="CO8" s="224" t="s">
        <v>28</v>
      </c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40"/>
    </row>
    <row r="9" spans="1:108" ht="13.5" customHeight="1">
      <c r="A9" s="230" t="s">
        <v>28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1"/>
      <c r="AB9" s="237"/>
      <c r="AC9" s="238"/>
      <c r="AD9" s="238"/>
      <c r="AE9" s="238"/>
      <c r="AF9" s="238"/>
      <c r="AG9" s="239"/>
      <c r="AH9" s="243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9"/>
      <c r="BC9" s="227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9"/>
      <c r="BY9" s="227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9"/>
      <c r="CO9" s="227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41"/>
    </row>
    <row r="10" spans="1:108" ht="13.5" customHeight="1">
      <c r="A10" s="220" t="s">
        <v>28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1"/>
      <c r="AB10" s="212"/>
      <c r="AC10" s="213"/>
      <c r="AD10" s="213"/>
      <c r="AE10" s="213"/>
      <c r="AF10" s="213"/>
      <c r="AG10" s="213"/>
      <c r="AH10" s="213" t="s">
        <v>28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5" t="s">
        <v>28</v>
      </c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 t="s">
        <v>28</v>
      </c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 t="s">
        <v>28</v>
      </c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7"/>
    </row>
    <row r="11" spans="1:108" ht="13.5" customHeight="1">
      <c r="A11" s="220" t="s">
        <v>28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1"/>
      <c r="AB11" s="212"/>
      <c r="AC11" s="213"/>
      <c r="AD11" s="213"/>
      <c r="AE11" s="213"/>
      <c r="AF11" s="213"/>
      <c r="AG11" s="213"/>
      <c r="AH11" s="213" t="s">
        <v>28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5" t="s">
        <v>28</v>
      </c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 t="s">
        <v>28</v>
      </c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 t="s">
        <v>28</v>
      </c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7"/>
    </row>
    <row r="12" spans="1:108" ht="13.5" customHeight="1">
      <c r="A12" s="220" t="s">
        <v>28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1"/>
      <c r="AB12" s="212"/>
      <c r="AC12" s="213"/>
      <c r="AD12" s="213"/>
      <c r="AE12" s="213"/>
      <c r="AF12" s="213"/>
      <c r="AG12" s="213"/>
      <c r="AH12" s="213" t="s">
        <v>28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5" t="s">
        <v>28</v>
      </c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 t="s">
        <v>28</v>
      </c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 t="s">
        <v>28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7"/>
    </row>
    <row r="13" spans="1:108" ht="13.5" customHeight="1">
      <c r="A13" s="220" t="s">
        <v>28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1"/>
      <c r="AB13" s="212"/>
      <c r="AC13" s="213"/>
      <c r="AD13" s="213"/>
      <c r="AE13" s="213"/>
      <c r="AF13" s="213"/>
      <c r="AG13" s="213"/>
      <c r="AH13" s="213" t="s">
        <v>28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5" t="s">
        <v>28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 t="s">
        <v>28</v>
      </c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28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7"/>
    </row>
    <row r="14" spans="1:108" ht="13.5" customHeight="1">
      <c r="A14" s="220" t="s">
        <v>28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1"/>
      <c r="AB14" s="212"/>
      <c r="AC14" s="213"/>
      <c r="AD14" s="213"/>
      <c r="AE14" s="213"/>
      <c r="AF14" s="213"/>
      <c r="AG14" s="213"/>
      <c r="AH14" s="213" t="s">
        <v>28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5" t="s">
        <v>28</v>
      </c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 t="s">
        <v>28</v>
      </c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28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7"/>
    </row>
    <row r="15" spans="1:108" ht="13.5" customHeight="1">
      <c r="A15" s="220" t="s">
        <v>28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1"/>
      <c r="AB15" s="212"/>
      <c r="AC15" s="213"/>
      <c r="AD15" s="213"/>
      <c r="AE15" s="213"/>
      <c r="AF15" s="213"/>
      <c r="AG15" s="213"/>
      <c r="AH15" s="213" t="s">
        <v>28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5" t="s">
        <v>28</v>
      </c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 t="s">
        <v>28</v>
      </c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28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7"/>
    </row>
    <row r="16" spans="1:108" ht="13.5" customHeight="1">
      <c r="A16" s="220" t="s">
        <v>28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212"/>
      <c r="AC16" s="213"/>
      <c r="AD16" s="213"/>
      <c r="AE16" s="213"/>
      <c r="AF16" s="213"/>
      <c r="AG16" s="213"/>
      <c r="AH16" s="213" t="s">
        <v>28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5" t="s">
        <v>28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 t="s">
        <v>28</v>
      </c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28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7"/>
    </row>
    <row r="17" spans="1:108" ht="13.5" customHeight="1">
      <c r="A17" s="220" t="s">
        <v>28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1"/>
      <c r="AB17" s="212"/>
      <c r="AC17" s="213"/>
      <c r="AD17" s="213"/>
      <c r="AE17" s="213"/>
      <c r="AF17" s="213"/>
      <c r="AG17" s="213"/>
      <c r="AH17" s="213" t="s">
        <v>28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5" t="s">
        <v>28</v>
      </c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 t="s">
        <v>28</v>
      </c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28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7"/>
    </row>
    <row r="18" spans="1:108" ht="13.5" customHeight="1">
      <c r="A18" s="220" t="s">
        <v>28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1"/>
      <c r="AB18" s="212"/>
      <c r="AC18" s="213"/>
      <c r="AD18" s="213"/>
      <c r="AE18" s="213"/>
      <c r="AF18" s="213"/>
      <c r="AG18" s="213"/>
      <c r="AH18" s="213" t="s">
        <v>28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5" t="s">
        <v>28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 t="s">
        <v>28</v>
      </c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28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7"/>
    </row>
    <row r="19" spans="1:108" ht="13.5" customHeight="1">
      <c r="A19" s="220" t="s">
        <v>28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1"/>
      <c r="AB19" s="212"/>
      <c r="AC19" s="213"/>
      <c r="AD19" s="213"/>
      <c r="AE19" s="213"/>
      <c r="AF19" s="213"/>
      <c r="AG19" s="213"/>
      <c r="AH19" s="213" t="s">
        <v>28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5" t="s">
        <v>28</v>
      </c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 t="s">
        <v>28</v>
      </c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28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7"/>
    </row>
    <row r="20" spans="1:108" ht="13.5" customHeight="1">
      <c r="A20" s="220" t="s">
        <v>28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1"/>
      <c r="AB20" s="212"/>
      <c r="AC20" s="213"/>
      <c r="AD20" s="213"/>
      <c r="AE20" s="213"/>
      <c r="AF20" s="213"/>
      <c r="AG20" s="213"/>
      <c r="AH20" s="213" t="s">
        <v>28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5" t="s">
        <v>28</v>
      </c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 t="s">
        <v>28</v>
      </c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28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7"/>
    </row>
    <row r="21" spans="1:108" s="15" customFormat="1" ht="23.25" customHeight="1">
      <c r="A21" s="218" t="s">
        <v>168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9"/>
      <c r="AB21" s="212" t="s">
        <v>64</v>
      </c>
      <c r="AC21" s="213"/>
      <c r="AD21" s="213"/>
      <c r="AE21" s="213"/>
      <c r="AF21" s="213"/>
      <c r="AG21" s="213"/>
      <c r="AH21" s="213" t="s">
        <v>166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5" t="s">
        <v>28</v>
      </c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 t="s">
        <v>28</v>
      </c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28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7"/>
    </row>
    <row r="22" spans="1:108" s="15" customFormat="1" ht="12.75" customHeight="1">
      <c r="A22" s="232" t="s">
        <v>63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3"/>
      <c r="AB22" s="234"/>
      <c r="AC22" s="235"/>
      <c r="AD22" s="235"/>
      <c r="AE22" s="235"/>
      <c r="AF22" s="235"/>
      <c r="AG22" s="236"/>
      <c r="AH22" s="242" t="s">
        <v>28</v>
      </c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6"/>
      <c r="BC22" s="224" t="s">
        <v>28</v>
      </c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6"/>
      <c r="BY22" s="224" t="s">
        <v>28</v>
      </c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6"/>
      <c r="CO22" s="224" t="s">
        <v>28</v>
      </c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40"/>
    </row>
    <row r="23" spans="1:108" s="15" customFormat="1" ht="13.5" customHeight="1">
      <c r="A23" s="230" t="s">
        <v>28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1"/>
      <c r="AB23" s="237"/>
      <c r="AC23" s="238"/>
      <c r="AD23" s="238"/>
      <c r="AE23" s="238"/>
      <c r="AF23" s="238"/>
      <c r="AG23" s="239"/>
      <c r="AH23" s="243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9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9"/>
      <c r="BY23" s="227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9"/>
      <c r="CO23" s="227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41"/>
    </row>
    <row r="24" spans="1:108" s="15" customFormat="1" ht="13.5" customHeight="1">
      <c r="A24" s="220" t="s">
        <v>28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1"/>
      <c r="AB24" s="212"/>
      <c r="AC24" s="213"/>
      <c r="AD24" s="213"/>
      <c r="AE24" s="213"/>
      <c r="AF24" s="213"/>
      <c r="AG24" s="213"/>
      <c r="AH24" s="213" t="s">
        <v>28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5" t="s">
        <v>28</v>
      </c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 t="s">
        <v>28</v>
      </c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 t="s">
        <v>28</v>
      </c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7"/>
    </row>
    <row r="25" spans="1:108" s="15" customFormat="1" ht="13.5" customHeight="1">
      <c r="A25" s="220" t="s">
        <v>28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1"/>
      <c r="AB25" s="212"/>
      <c r="AC25" s="213"/>
      <c r="AD25" s="213"/>
      <c r="AE25" s="213"/>
      <c r="AF25" s="213"/>
      <c r="AG25" s="213"/>
      <c r="AH25" s="213" t="s">
        <v>28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5" t="s">
        <v>28</v>
      </c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 t="s">
        <v>28</v>
      </c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28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7"/>
    </row>
    <row r="26" spans="1:108" s="15" customFormat="1" ht="13.5" customHeight="1">
      <c r="A26" s="220" t="s">
        <v>28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1"/>
      <c r="AB26" s="212"/>
      <c r="AC26" s="213"/>
      <c r="AD26" s="213"/>
      <c r="AE26" s="213"/>
      <c r="AF26" s="213"/>
      <c r="AG26" s="213"/>
      <c r="AH26" s="213" t="s">
        <v>28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5" t="s">
        <v>28</v>
      </c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 t="s">
        <v>28</v>
      </c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28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7"/>
    </row>
    <row r="27" spans="1:108" s="15" customFormat="1" ht="13.5" customHeight="1">
      <c r="A27" s="220" t="s">
        <v>28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1"/>
      <c r="AB27" s="212"/>
      <c r="AC27" s="213"/>
      <c r="AD27" s="213"/>
      <c r="AE27" s="213"/>
      <c r="AF27" s="213"/>
      <c r="AG27" s="213"/>
      <c r="AH27" s="213" t="s">
        <v>28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5" t="s">
        <v>28</v>
      </c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 t="s">
        <v>28</v>
      </c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28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7"/>
    </row>
    <row r="28" spans="1:108" s="15" customFormat="1" ht="13.5" customHeight="1">
      <c r="A28" s="222" t="s">
        <v>65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3"/>
      <c r="AB28" s="212" t="s">
        <v>66</v>
      </c>
      <c r="AC28" s="213"/>
      <c r="AD28" s="213"/>
      <c r="AE28" s="213"/>
      <c r="AF28" s="213"/>
      <c r="AG28" s="213"/>
      <c r="AH28" s="213" t="s">
        <v>67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4">
        <f>BC29+BC31</f>
        <v>1993800.3099999987</v>
      </c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4">
        <f>BY29+BY31</f>
        <v>-781550.06000000052</v>
      </c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4">
        <f>BC28-BY28</f>
        <v>2775350.3699999992</v>
      </c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7"/>
    </row>
    <row r="29" spans="1:108" s="15" customFormat="1" ht="23.25" customHeight="1">
      <c r="A29" s="218" t="s">
        <v>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9"/>
      <c r="AB29" s="212" t="s">
        <v>68</v>
      </c>
      <c r="AC29" s="213"/>
      <c r="AD29" s="213"/>
      <c r="AE29" s="213"/>
      <c r="AF29" s="213"/>
      <c r="AG29" s="213"/>
      <c r="AH29" s="213" t="s">
        <v>69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4">
        <f>-стр1!BB14</f>
        <v>-21240300</v>
      </c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4">
        <v>-7226840.5300000003</v>
      </c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 t="s">
        <v>58</v>
      </c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7"/>
    </row>
    <row r="30" spans="1:108" s="15" customFormat="1" ht="13.5" customHeight="1">
      <c r="A30" s="220" t="s">
        <v>28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1"/>
      <c r="AB30" s="212"/>
      <c r="AC30" s="213"/>
      <c r="AD30" s="213"/>
      <c r="AE30" s="213"/>
      <c r="AF30" s="213"/>
      <c r="AG30" s="213"/>
      <c r="AH30" s="213" t="s">
        <v>28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5" t="s">
        <v>28</v>
      </c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 t="s">
        <v>28</v>
      </c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 t="s">
        <v>58</v>
      </c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7"/>
    </row>
    <row r="31" spans="1:108" s="15" customFormat="1" ht="23.25" customHeight="1">
      <c r="A31" s="210" t="s">
        <v>1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1"/>
      <c r="AB31" s="212" t="s">
        <v>70</v>
      </c>
      <c r="AC31" s="213"/>
      <c r="AD31" s="213"/>
      <c r="AE31" s="213"/>
      <c r="AF31" s="213"/>
      <c r="AG31" s="213"/>
      <c r="AH31" s="213" t="s">
        <v>71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>
        <f>стр2!AT7</f>
        <v>23234100.309999999</v>
      </c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4">
        <v>6445290.4699999997</v>
      </c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 t="s">
        <v>58</v>
      </c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7"/>
    </row>
    <row r="32" spans="1:108" ht="14.25" customHeight="1" thickBot="1">
      <c r="A32" s="205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6"/>
      <c r="AB32" s="207"/>
      <c r="AC32" s="208"/>
      <c r="AD32" s="208"/>
      <c r="AE32" s="208"/>
      <c r="AF32" s="208"/>
      <c r="AG32" s="208"/>
      <c r="AH32" s="208" t="s">
        <v>28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9" t="s">
        <v>28</v>
      </c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 t="s">
        <v>28</v>
      </c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 t="s">
        <v>58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1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72</v>
      </c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I35" s="204" t="s">
        <v>143</v>
      </c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</row>
    <row r="36" spans="1:108" s="1" customFormat="1" ht="12.75">
      <c r="O36" s="200" t="s">
        <v>73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I36" s="200" t="s">
        <v>74</v>
      </c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</row>
    <row r="37" spans="1:108" s="1" customFormat="1" ht="20.25" customHeight="1"/>
    <row r="38" spans="1:108" s="1" customFormat="1" ht="12.75">
      <c r="A38" s="1" t="s">
        <v>75</v>
      </c>
    </row>
    <row r="39" spans="1:108" s="1" customFormat="1" ht="12.75">
      <c r="A39" s="1" t="s">
        <v>76</v>
      </c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U39" s="204" t="s">
        <v>77</v>
      </c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</row>
    <row r="40" spans="1:108" s="1" customFormat="1" ht="12.75">
      <c r="AA40" s="200" t="s">
        <v>73</v>
      </c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U40" s="200" t="s">
        <v>74</v>
      </c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</row>
    <row r="41" spans="1:108" s="1" customFormat="1" ht="20.100000000000001" customHeight="1"/>
    <row r="42" spans="1:108" s="1" customFormat="1" ht="12.75">
      <c r="A42" s="1" t="s">
        <v>78</v>
      </c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N42" s="204" t="s">
        <v>79</v>
      </c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</row>
    <row r="43" spans="1:108" s="1" customFormat="1" ht="12.75">
      <c r="T43" s="200" t="s">
        <v>73</v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N43" s="200" t="s">
        <v>74</v>
      </c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</row>
    <row r="44" spans="1:108" s="1" customFormat="1" ht="20.100000000000001" customHeight="1"/>
    <row r="45" spans="1:108" s="1" customFormat="1" ht="12.75">
      <c r="A45" s="199" t="s">
        <v>80</v>
      </c>
      <c r="B45" s="199"/>
      <c r="C45" s="173" t="s">
        <v>260</v>
      </c>
      <c r="D45" s="173"/>
      <c r="E45" s="173"/>
      <c r="F45" s="173"/>
      <c r="G45" s="173"/>
      <c r="H45" s="202" t="s">
        <v>80</v>
      </c>
      <c r="I45" s="202"/>
      <c r="J45" s="198" t="s">
        <v>258</v>
      </c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9">
        <v>2017</v>
      </c>
      <c r="AD45" s="199"/>
      <c r="AE45" s="199"/>
      <c r="AF45" s="199"/>
      <c r="AG45" s="199"/>
      <c r="AH45" s="201"/>
      <c r="AI45" s="201"/>
      <c r="AJ45" s="11"/>
      <c r="AK45" s="1" t="s">
        <v>81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2017-06-05T07:22:43Z</cp:lastPrinted>
  <dcterms:created xsi:type="dcterms:W3CDTF">2010-02-04T12:03:32Z</dcterms:created>
  <dcterms:modified xsi:type="dcterms:W3CDTF">2017-06-05T07:22:44Z</dcterms:modified>
</cp:coreProperties>
</file>